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Stock In-Out" sheetId="4" state="visible" r:id="rId4"/>
    <sheet xmlns:r="http://schemas.openxmlformats.org/officeDocument/2006/relationships" name="Purchase Orders" sheetId="5" state="visible" r:id="rId5"/>
    <sheet xmlns:r="http://schemas.openxmlformats.org/officeDocument/2006/relationships" name="Sales Orders" sheetId="6" state="visible" r:id="rId6"/>
    <sheet xmlns:r="http://schemas.openxmlformats.org/officeDocument/2006/relationships" name="Suppliers" sheetId="7" state="visible" r:id="rId7"/>
    <sheet xmlns:r="http://schemas.openxmlformats.org/officeDocument/2006/relationships" name="Lists" sheetId="8" state="visible" r:id="rId8"/>
  </sheets>
  <definedNames>
    <definedName name="_xlnm.Print_Area" localSheetId="1">'Dashboard'!$A$1:$H$68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 mmm yyyy"/>
  </numFmts>
  <fonts count="14">
    <font>
      <name val="Calibri"/>
      <family val="2"/>
      <color theme="1"/>
      <sz val="11"/>
      <scheme val="minor"/>
    </font>
    <font>
      <name val="Arial"/>
      <b val="1"/>
      <color rgb="001F2937"/>
      <sz val="18"/>
    </font>
    <font>
      <name val="Arial"/>
      <color rgb="006B7280"/>
      <sz val="10"/>
    </font>
    <font>
      <name val="Arial"/>
      <b val="1"/>
      <color rgb="006B7280"/>
      <sz val="9"/>
    </font>
    <font>
      <name val="Arial"/>
      <b val="1"/>
      <color rgb="001F2937"/>
      <sz val="10"/>
    </font>
    <font>
      <name val="Arial"/>
      <color rgb="001F2937"/>
      <sz val="10"/>
    </font>
    <font>
      <name val="Arial"/>
      <color rgb="009CA3AF"/>
      <sz val="8"/>
    </font>
    <font>
      <name val="Arial"/>
      <b val="1"/>
      <color rgb="001F2937"/>
      <sz val="16"/>
    </font>
    <font>
      <name val="Arial"/>
      <color rgb="006B7280"/>
      <sz val="9"/>
    </font>
    <font>
      <name val="Arial"/>
      <b val="1"/>
      <color rgb="001F2937"/>
      <sz val="9"/>
    </font>
    <font>
      <name val="Arial"/>
      <i val="1"/>
      <color rgb="009CA3AF"/>
      <sz val="7"/>
    </font>
    <font>
      <name val="Arial"/>
      <b val="1"/>
      <color rgb="001F4E79"/>
      <sz val="9"/>
    </font>
    <font>
      <name val="Arial"/>
      <i val="1"/>
      <color rgb="006B7280"/>
      <sz val="8"/>
    </font>
    <font>
      <name val="Arial"/>
      <b val="1"/>
      <color rgb="001F4E79"/>
      <sz val="10"/>
    </font>
  </fonts>
  <fills count="4">
    <fill>
      <patternFill/>
    </fill>
    <fill>
      <patternFill patternType="gray125"/>
    </fill>
    <fill>
      <patternFill patternType="solid">
        <fgColor rgb="00F9FAFB"/>
      </patternFill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bottom style="thin">
        <color rgb="00D1D5DB"/>
      </bottom>
    </border>
    <border>
      <top style="thin">
        <color rgb="00D1D5DB"/>
      </top>
      <bottom style="thin">
        <color rgb="00D1D5DB"/>
      </bottom>
    </border>
    <border>
      <bottom style="thin">
        <color rgb="001F4E79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6" fillId="0" borderId="0" applyAlignment="1" pivotButton="0" quotePrefix="0" xfId="0">
      <alignment horizontal="right" vertical="center"/>
    </xf>
    <xf numFmtId="0" fontId="8" fillId="0" borderId="0" pivotButton="0" quotePrefix="0" xfId="0"/>
    <xf numFmtId="0" fontId="11" fillId="0" borderId="3" pivotButton="0" quotePrefix="0" xfId="0"/>
    <xf numFmtId="0" fontId="0" fillId="0" borderId="3" pivotButton="0" quotePrefix="0" xfId="0"/>
    <xf numFmtId="0" fontId="2" fillId="0" borderId="1" pivotButton="0" quotePrefix="0" xfId="0"/>
    <xf numFmtId="3" fontId="4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indent="1"/>
    </xf>
    <xf numFmtId="4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/>
    </xf>
    <xf numFmtId="0" fontId="9" fillId="3" borderId="0" applyAlignment="1" pivotButton="0" quotePrefix="0" xfId="0">
      <alignment horizontal="right" vertical="center" wrapText="1"/>
    </xf>
    <xf numFmtId="0" fontId="9" fillId="3" borderId="0" applyAlignment="1" pivotButton="0" quotePrefix="0" xfId="0">
      <alignment horizontal="left" vertical="center" indent="1"/>
    </xf>
    <xf numFmtId="0" fontId="5" fillId="0" borderId="1" applyAlignment="1" pivotButton="0" quotePrefix="0" xfId="0">
      <alignment horizontal="left" vertical="center"/>
    </xf>
    <xf numFmtId="3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indent="1"/>
    </xf>
    <xf numFmtId="0" fontId="12" fillId="0" borderId="0" pivotButton="0" quotePrefix="0" xfId="0"/>
    <xf numFmtId="0" fontId="11" fillId="0" borderId="3" applyAlignment="1" pivotButton="0" quotePrefix="0" xfId="0">
      <alignment horizontal="left" vertical="center" indent="1"/>
    </xf>
    <xf numFmtId="0" fontId="9" fillId="3" borderId="0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0" fontId="13" fillId="0" borderId="4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9" fillId="3" borderId="2" applyAlignment="1" pivotButton="0" quotePrefix="0" xfId="0">
      <alignment horizontal="left" vertical="center" wrapText="1"/>
    </xf>
    <xf numFmtId="0" fontId="9" fillId="3" borderId="2" applyAlignment="1" pivotButton="0" quotePrefix="0" xfId="0">
      <alignment horizontal="right" vertical="center" wrapText="1"/>
    </xf>
    <xf numFmtId="0" fontId="3" fillId="3" borderId="2" applyAlignment="1" pivotButton="0" quotePrefix="0" xfId="0">
      <alignment horizontal="right" vertical="center" wrapText="1"/>
    </xf>
    <xf numFmtId="0" fontId="3" fillId="3" borderId="2" applyAlignment="1" pivotButton="0" quotePrefix="0" xfId="0">
      <alignment horizontal="center" vertical="center"/>
    </xf>
    <xf numFmtId="3" fontId="5" fillId="2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/>
    </xf>
    <xf numFmtId="4" fontId="5" fillId="2" borderId="1" applyAlignment="1" pivotButton="0" quotePrefix="0" xfId="0">
      <alignment horizontal="right" vertical="center"/>
    </xf>
    <xf numFmtId="164" fontId="5" fillId="2" borderId="1" applyAlignment="1" pivotButton="0" quotePrefix="0" xfId="0">
      <alignment horizontal="right" vertical="center"/>
    </xf>
    <xf numFmtId="0" fontId="3" fillId="3" borderId="2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/>
    </xf>
    <xf numFmtId="1" fontId="5" fillId="2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ont>
        <b val="1"/>
        <color rgb="009B1C1C"/>
      </font>
    </dxf>
    <dxf>
      <font>
        <b val="1"/>
        <color rgb="009B1C1C"/>
      </font>
      <fill>
        <patternFill patternType="solid">
          <fgColor rgb="00FDE2E1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  <dxf>
      <font>
        <color rgb="00166534"/>
      </font>
    </dxf>
    <dxf>
      <font>
        <b val="1"/>
        <color rgb="0092400E"/>
      </font>
    </dxf>
    <dxf>
      <font>
        <color rgb="0092400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COGS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'Dashboard'!C35</f>
            </strRef>
          </tx>
          <spPr>
            <a:ln xmlns:a="http://schemas.openxmlformats.org/drawingml/2006/main" w="28000">
              <a:solidFill>
                <a:srgbClr val="1F4E7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'Dashboard'!$B$36:$B$47</f>
            </numRef>
          </cat>
          <val>
            <numRef>
              <f>'Dashboard'!$C$36:$C$47</f>
            </numRef>
          </val>
          <smooth val="0"/>
        </ser>
        <ser>
          <idx val="1"/>
          <order val="1"/>
          <tx>
            <strRef>
              <f>'Dashboard'!D35</f>
            </strRef>
          </tx>
          <spPr>
            <a:ln xmlns:a="http://schemas.openxmlformats.org/drawingml/2006/main" w="28000">
              <a:solidFill>
                <a:srgbClr val="9CA3A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'Dashboard'!$B$36:$B$47</f>
            </numRef>
          </cat>
          <val>
            <numRef>
              <f>'Dashboard'!$D$36:$D$47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Stock value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'Dashboard'!H35</f>
            </strRef>
          </tx>
          <spPr>
            <a:solidFill xmlns:a="http://schemas.openxmlformats.org/drawingml/2006/main">
              <a:srgbClr val="1F4E79"/>
            </a:solidFill>
            <a:ln xmlns:a="http://schemas.openxmlformats.org/drawingml/2006/main">
              <a:solidFill>
                <a:srgbClr val="1F4E79"/>
              </a:solidFill>
              <a:prstDash val="solid"/>
            </a:ln>
          </spPr>
          <cat>
            <numRef>
              <f>'Dashboard'!$F$36:$F$41</f>
            </numRef>
          </cat>
          <val>
            <numRef>
              <f>'Dashboard'!$H$36:$H$41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50</row>
      <rowOff>0</rowOff>
    </from>
    <ext cx="4752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50</row>
      <rowOff>0</rowOff>
    </from>
    <ext cx="39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qoblex.com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qoblex.com" TargetMode="External" Id="rId1"/><Relationship Type="http://schemas.openxmlformats.org/officeDocument/2006/relationships/hyperlink" Target="https://qoblex.com" TargetMode="External" Id="rId2"/><Relationship Type="http://schemas.openxmlformats.org/officeDocument/2006/relationships/drawing" Target="/xl/drawings/drawing1.xml" Id="rId3"/></Relationships>
</file>

<file path=xl/worksheets/_rels/sheet3.xml.rels><Relationships xmlns="http://schemas.openxmlformats.org/package/2006/relationships"><Relationship Type="http://schemas.openxmlformats.org/officeDocument/2006/relationships/hyperlink" Target="https://qoblex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qoblex.com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qoblex.com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qoblex.com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qoblex.com" TargetMode="External" Id="rId1"/></Relationships>
</file>

<file path=xl/worksheets/_rels/sheet8.xml.rels><Relationships xmlns="http://schemas.openxmlformats.org/package/2006/relationships"><Relationship Type="http://schemas.openxmlformats.org/officeDocument/2006/relationships/hyperlink" Target="https://qoblex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32" customHeight="1">
      <c r="B1" s="1" t="inlineStr">
        <is>
          <t>Inventory Management Template</t>
        </is>
      </c>
    </row>
    <row r="2">
      <c r="B2" s="2" t="inlineStr">
        <is>
          <t>Track stock levels, purchase orders and sales, see COGS and revenue, and know what to reorder. The sample rows are fictional: delete them and add your own.</t>
        </is>
      </c>
    </row>
    <row r="5">
      <c r="B5" s="3" t="inlineStr">
        <is>
          <t>WHAT EACH TAB DOES</t>
        </is>
      </c>
      <c r="C5" s="4" t="n"/>
    </row>
    <row r="6" ht="28" customHeight="1">
      <c r="B6" s="5" t="inlineStr">
        <is>
          <t>Dashboard</t>
        </is>
      </c>
      <c r="C6" s="6" t="inlineStr">
        <is>
          <t>Summary stats, the reorder list, top and bottom 5 products, monthly revenue and COGS, stock value by category, and two charts. Nothing to type here except the year.</t>
        </is>
      </c>
    </row>
    <row r="7" ht="28" customHeight="1">
      <c r="B7" s="5" t="inlineStr">
        <is>
          <t>Products</t>
        </is>
      </c>
      <c r="C7" s="6" t="inlineStr">
        <is>
          <t>Your product list: SKU, name, category, description, supplier, cost, price, opening qty, reorder point and reorder qty. Qty on hand, status, stock value, revenue and COGS are calculated.</t>
        </is>
      </c>
    </row>
    <row r="8" ht="28" customHeight="1">
      <c r="B8" s="5" t="inlineStr">
        <is>
          <t>Stock In-Out</t>
        </is>
      </c>
      <c r="C8" s="6" t="inlineStr">
        <is>
          <t>Log stock that moves outside an order: customer returns, damage, count corrections, transfers. Type In or Out.</t>
        </is>
      </c>
    </row>
    <row r="9" ht="28" customHeight="1">
      <c r="B9" s="5" t="inlineStr">
        <is>
          <t>Purchase Orders</t>
        </is>
      </c>
      <c r="C9" s="6" t="inlineStr">
        <is>
          <t>One row per PO line. When goods arrive, type the quantity in Qty received and it is added to stock. Outstanding and status are calculated.</t>
        </is>
      </c>
    </row>
    <row r="10" ht="28" customHeight="1">
      <c r="B10" s="5" t="inlineStr">
        <is>
          <t>Sales Orders</t>
        </is>
      </c>
      <c r="C10" s="6" t="inlineStr">
        <is>
          <t>One row per sale line. The quantity leaves stock, and revenue, COGS and gross profit are calculated.</t>
        </is>
      </c>
    </row>
    <row r="11" ht="16" customHeight="1">
      <c r="B11" s="5" t="inlineStr">
        <is>
          <t>Suppliers</t>
        </is>
      </c>
      <c r="C11" s="6" t="inlineStr">
        <is>
          <t>Supplier contacts, lead times and terms. The supplier names feed the dropdowns.</t>
        </is>
      </c>
    </row>
    <row r="12" ht="16" customHeight="1">
      <c r="B12" s="5" t="inlineStr">
        <is>
          <t>Lists</t>
        </is>
      </c>
      <c r="C12" s="6" t="inlineStr">
        <is>
          <t>The dropdown values for Category, Channel, Type and Reason. Edit them to suit your business.</t>
        </is>
      </c>
    </row>
    <row r="14">
      <c r="B14" s="3" t="inlineStr">
        <is>
          <t>HOW STOCK IS CALCULATED</t>
        </is>
      </c>
      <c r="C14" s="4" t="n"/>
    </row>
    <row r="15" ht="28" customHeight="1">
      <c r="B15" s="5" t="inlineStr">
        <is>
          <t>Qty on hand</t>
        </is>
      </c>
      <c r="C15" s="6" t="inlineStr">
        <is>
          <t>Opening qty + Qty received on purchase orders + Stock In - Qty sold on sales orders - Stock Out. You never type Qty on hand; it updates as you log orders and movements.</t>
        </is>
      </c>
    </row>
    <row r="16" ht="28" customHeight="1">
      <c r="B16" s="5" t="inlineStr">
        <is>
          <t>Status</t>
        </is>
      </c>
      <c r="C16" s="6" t="inlineStr">
        <is>
          <t>Reorder when Qty on hand is at or below the Reorder point. Out of stock at zero or below. Otherwise OK. Suggested order = Reorder qty minus what is already on order.</t>
        </is>
      </c>
    </row>
    <row r="17" ht="28" customHeight="1">
      <c r="B17" s="5" t="inlineStr">
        <is>
          <t>COGS</t>
        </is>
      </c>
      <c r="C17" s="6" t="inlineStr">
        <is>
          <t>Qty sold x the product's Unit cost on the Products tab. If you change a unit cost later, past COGS changes too. To freeze a past sale, type the cost as a number over its Unit cost cell.</t>
        </is>
      </c>
    </row>
    <row r="19">
      <c r="B19" s="3" t="inlineStr">
        <is>
          <t>GETTING STARTED</t>
        </is>
      </c>
      <c r="C19" s="4" t="n"/>
    </row>
    <row r="20" ht="28" customHeight="1">
      <c r="B20" s="5" t="inlineStr">
        <is>
          <t>1. Clear the samples</t>
        </is>
      </c>
      <c r="C20" s="6" t="inlineStr">
        <is>
          <t>On each tab, select the sample rows (row 5 down), right-click and choose Delete rows. Don't press the Delete key: that also wipes the formulas.</t>
        </is>
      </c>
    </row>
    <row r="21" ht="16" customHeight="1">
      <c r="B21" s="5" t="inlineStr">
        <is>
          <t>2. Add products</t>
        </is>
      </c>
      <c r="C21" s="6" t="inlineStr">
        <is>
          <t>Fill in the white columns on Products. Grey columns are calculated; don't type over them.</t>
        </is>
      </c>
    </row>
    <row r="22" ht="16" customHeight="1">
      <c r="B22" s="5" t="inlineStr">
        <is>
          <t>3. Set opening qty</t>
        </is>
      </c>
      <c r="C22" s="6" t="inlineStr">
        <is>
          <t>Enter what you have on the shelf today in Opening qty.</t>
        </is>
      </c>
    </row>
    <row r="23" ht="28" customHeight="1">
      <c r="B23" s="5" t="inlineStr">
        <is>
          <t>4. Log activity</t>
        </is>
      </c>
      <c r="C23" s="6" t="inlineStr">
        <is>
          <t>Add purchase orders, sales orders and stock movements as they happen. Use the same SKU everywhere, exactly as it appears on Products.</t>
        </is>
      </c>
    </row>
    <row r="24" ht="16" customHeight="1">
      <c r="B24" s="5" t="inlineStr">
        <is>
          <t>5. Check the Dashboard</t>
        </is>
      </c>
      <c r="C24" s="6" t="inlineStr">
        <is>
          <t>Set the year for the monthly table, then see what to reorder.</t>
        </is>
      </c>
    </row>
    <row r="26">
      <c r="B26" s="3" t="inlineStr">
        <is>
          <t>ROOM TO GROW</t>
        </is>
      </c>
      <c r="C26" s="4" t="n"/>
    </row>
    <row r="27" ht="28" customHeight="1">
      <c r="B27" s="5" t="inlineStr">
        <is>
          <t>Capacity</t>
        </is>
      </c>
      <c r="C27" s="6" t="inlineStr">
        <is>
          <t>200 products, 500 stock movements, 500 PO lines and 1000 sales lines. For more, insert rows above the last row of a tab and copy the formulas down.</t>
        </is>
      </c>
    </row>
    <row r="28" ht="16" customHeight="1">
      <c r="B28" s="5" t="inlineStr">
        <is>
          <t>Customize</t>
        </is>
      </c>
      <c r="C28" s="6" t="inlineStr">
        <is>
          <t>Nothing is locked. Rename columns, add fields, change formulas or formats.</t>
        </is>
      </c>
    </row>
    <row r="29" ht="28" customHeight="1">
      <c r="B29" s="5" t="inlineStr">
        <is>
          <t>Outgrowing it?</t>
        </is>
      </c>
      <c r="C29" s="6" t="inlineStr">
        <is>
          <t>When you need live stock sync with your sales channels, multiple warehouses or an accounting integration, see qoblex.com.</t>
        </is>
      </c>
    </row>
    <row r="31">
      <c r="B31" s="7" t="inlineStr">
        <is>
          <t>Colour key</t>
        </is>
      </c>
      <c r="C31" s="8" t="inlineStr">
        <is>
          <t>White cells: type here.</t>
        </is>
      </c>
    </row>
    <row r="32">
      <c r="C32" s="9" t="inlineStr">
        <is>
          <t>Grey cells: calculated. Don't type over them.</t>
        </is>
      </c>
    </row>
    <row r="33">
      <c r="C33" s="8" t="inlineStr">
        <is>
          <t>Status: Reorder / Out of stock are highlighted.</t>
        </is>
      </c>
    </row>
    <row r="35">
      <c r="B35" s="10" t="inlineStr">
        <is>
          <t>Template by Qoblex · qoblex.com</t>
        </is>
      </c>
    </row>
  </sheetData>
  <hyperlinks>
    <hyperlink xmlns:r="http://schemas.openxmlformats.org/officeDocument/2006/relationships" ref="B35" r:id="rId1"/>
  </hyperlinks>
  <pageMargins left="0.4" right="0.4" top="1" bottom="1" header="0.5" footer="0.5"/>
  <pageSetup orientation="portrait" paperSize="1" fitToHeight="0" fitToWidth="1"/>
  <headerFooter>
    <oddHeader/>
    <oddFooter>&amp;C&amp;8 &amp;K9CA3AFTemplate by Qoblex · qoblex.com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H6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3" customWidth="1" min="4" max="4"/>
    <col width="13" customWidth="1" min="5" max="5"/>
    <col width="30" customWidth="1" min="6" max="6"/>
    <col width="13" customWidth="1" min="7" max="7"/>
    <col width="14" customWidth="1" min="8" max="8"/>
  </cols>
  <sheetData>
    <row r="1" ht="28" customHeight="1">
      <c r="B1" s="11" t="inlineStr">
        <is>
          <t>Inventory dashboard</t>
        </is>
      </c>
      <c r="H1" s="12" t="inlineStr">
        <is>
          <t>Template by Qoblex · qoblex.com</t>
        </is>
      </c>
    </row>
    <row r="2">
      <c r="B2" s="13" t="inlineStr">
        <is>
          <t>Updates automatically from the other tabs. The only cell to type in is the year (C34).</t>
        </is>
      </c>
    </row>
    <row r="4">
      <c r="B4" s="14" t="inlineStr">
        <is>
          <t>AT A GLANCE</t>
        </is>
      </c>
      <c r="C4" s="15" t="n"/>
      <c r="D4" s="15" t="n"/>
      <c r="E4" s="15" t="n"/>
      <c r="F4" s="15" t="n"/>
      <c r="G4" s="15" t="n"/>
      <c r="H4" s="15" t="n"/>
    </row>
    <row r="5">
      <c r="B5" s="16" t="inlineStr">
        <is>
          <t>Products (SKUs)</t>
        </is>
      </c>
      <c r="C5" s="17">
        <f>COUNTA(Products!$A$5:$A$204)</f>
        <v/>
      </c>
      <c r="F5" s="18" t="inlineStr">
        <is>
          <t>Revenue (all sales)</t>
        </is>
      </c>
      <c r="G5" s="19">
        <f>SUM('Sales Orders'!$I$5:$I$1004)</f>
        <v/>
      </c>
    </row>
    <row r="6">
      <c r="B6" s="16" t="inlineStr">
        <is>
          <t>Units on hand</t>
        </is>
      </c>
      <c r="C6" s="17">
        <f>SUM(Products!$O$5:$O$204)</f>
        <v/>
      </c>
      <c r="F6" s="18" t="inlineStr">
        <is>
          <t>COGS (all sales)</t>
        </is>
      </c>
      <c r="G6" s="19">
        <f>SUM('Sales Orders'!$K$5:$K$1004)</f>
        <v/>
      </c>
    </row>
    <row r="7">
      <c r="B7" s="16" t="inlineStr">
        <is>
          <t>Stock value (at cost)</t>
        </is>
      </c>
      <c r="C7" s="19">
        <f>SUM(Products!$S$5:$S$204)</f>
        <v/>
      </c>
      <c r="F7" s="18" t="inlineStr">
        <is>
          <t>Gross profit</t>
        </is>
      </c>
      <c r="G7" s="19">
        <f>G5-G6</f>
        <v/>
      </c>
    </row>
    <row r="8">
      <c r="B8" s="16" t="inlineStr">
        <is>
          <t>SKUs to reorder</t>
        </is>
      </c>
      <c r="C8" s="17">
        <f>COUNTIF(Products!$Q$5:$Q$204,"Reorder")+COUNTIF(Products!$Q$5:$Q$204,"Out of stock")</f>
        <v/>
      </c>
      <c r="F8" s="18" t="inlineStr">
        <is>
          <t>Gross margin</t>
        </is>
      </c>
      <c r="G8" s="20">
        <f>IF(G5=0,"",G7/G5)</f>
        <v/>
      </c>
    </row>
    <row r="9">
      <c r="B9" s="16" t="inlineStr">
        <is>
          <t>Out of stock</t>
        </is>
      </c>
      <c r="C9" s="17">
        <f>COUNTIF(Products!$Q$5:$Q$204,"Out of stock")</f>
        <v/>
      </c>
      <c r="F9" s="18" t="inlineStr">
        <is>
          <t>Open purchase orders (value)</t>
        </is>
      </c>
      <c r="G9" s="19">
        <f>SUM('Purchase Orders'!$M$5:$M$504)</f>
        <v/>
      </c>
    </row>
    <row r="11">
      <c r="B11" s="14" t="inlineStr">
        <is>
          <t>REORDER NOW</t>
        </is>
      </c>
      <c r="C11" s="15" t="n"/>
      <c r="D11" s="15" t="n"/>
      <c r="E11" s="15" t="n"/>
      <c r="F11" s="15" t="n"/>
      <c r="G11" s="15" t="n"/>
      <c r="H11" s="15" t="n"/>
    </row>
    <row r="12" ht="26" customHeight="1">
      <c r="B12" s="21" t="inlineStr">
        <is>
          <t>Product</t>
        </is>
      </c>
      <c r="C12" s="22" t="inlineStr">
        <is>
          <t>On hand</t>
        </is>
      </c>
      <c r="D12" s="22" t="inlineStr">
        <is>
          <t>Reorder point</t>
        </is>
      </c>
      <c r="E12" s="22" t="inlineStr">
        <is>
          <t>On order</t>
        </is>
      </c>
      <c r="F12" s="23" t="inlineStr">
        <is>
          <t>Supplier</t>
        </is>
      </c>
      <c r="G12" s="22" t="inlineStr">
        <is>
          <t>Suggested order</t>
        </is>
      </c>
    </row>
    <row r="13">
      <c r="B13" s="24">
        <f>IFERROR(INDEX(Products!$B$5:$B$204,MATCH(1,Products!$Y$5:$Y$204,0)),"")</f>
        <v/>
      </c>
      <c r="C13" s="25">
        <f>IFERROR(INDEX(Products!$O$5:$O$204,MATCH(1,Products!$Y$5:$Y$204,0)),"")</f>
        <v/>
      </c>
      <c r="D13" s="25">
        <f>IFERROR(INDEX(Products!$I$5:$I$204,MATCH(1,Products!$Y$5:$Y$204,0)),"")</f>
        <v/>
      </c>
      <c r="E13" s="25">
        <f>IFERROR(INDEX(Products!$P$5:$P$204,MATCH(1,Products!$Y$5:$Y$204,0)),"")</f>
        <v/>
      </c>
      <c r="F13" s="26">
        <f>IFERROR(INDEX(Products!$E$5:$E$204,MATCH(1,Products!$Y$5:$Y$204,0)),"")</f>
        <v/>
      </c>
      <c r="G13" s="25">
        <f>IFERROR(INDEX(Products!$R$5:$R$204,MATCH(1,Products!$Y$5:$Y$204,0)),"")</f>
        <v/>
      </c>
    </row>
    <row r="14">
      <c r="B14" s="24">
        <f>IFERROR(INDEX(Products!$B$5:$B$204,MATCH(2,Products!$Y$5:$Y$204,0)),"")</f>
        <v/>
      </c>
      <c r="C14" s="25">
        <f>IFERROR(INDEX(Products!$O$5:$O$204,MATCH(2,Products!$Y$5:$Y$204,0)),"")</f>
        <v/>
      </c>
      <c r="D14" s="25">
        <f>IFERROR(INDEX(Products!$I$5:$I$204,MATCH(2,Products!$Y$5:$Y$204,0)),"")</f>
        <v/>
      </c>
      <c r="E14" s="25">
        <f>IFERROR(INDEX(Products!$P$5:$P$204,MATCH(2,Products!$Y$5:$Y$204,0)),"")</f>
        <v/>
      </c>
      <c r="F14" s="26">
        <f>IFERROR(INDEX(Products!$E$5:$E$204,MATCH(2,Products!$Y$5:$Y$204,0)),"")</f>
        <v/>
      </c>
      <c r="G14" s="25">
        <f>IFERROR(INDEX(Products!$R$5:$R$204,MATCH(2,Products!$Y$5:$Y$204,0)),"")</f>
        <v/>
      </c>
    </row>
    <row r="15">
      <c r="B15" s="24">
        <f>IFERROR(INDEX(Products!$B$5:$B$204,MATCH(3,Products!$Y$5:$Y$204,0)),"")</f>
        <v/>
      </c>
      <c r="C15" s="25">
        <f>IFERROR(INDEX(Products!$O$5:$O$204,MATCH(3,Products!$Y$5:$Y$204,0)),"")</f>
        <v/>
      </c>
      <c r="D15" s="25">
        <f>IFERROR(INDEX(Products!$I$5:$I$204,MATCH(3,Products!$Y$5:$Y$204,0)),"")</f>
        <v/>
      </c>
      <c r="E15" s="25">
        <f>IFERROR(INDEX(Products!$P$5:$P$204,MATCH(3,Products!$Y$5:$Y$204,0)),"")</f>
        <v/>
      </c>
      <c r="F15" s="26">
        <f>IFERROR(INDEX(Products!$E$5:$E$204,MATCH(3,Products!$Y$5:$Y$204,0)),"")</f>
        <v/>
      </c>
      <c r="G15" s="25">
        <f>IFERROR(INDEX(Products!$R$5:$R$204,MATCH(3,Products!$Y$5:$Y$204,0)),"")</f>
        <v/>
      </c>
    </row>
    <row r="16">
      <c r="B16" s="24">
        <f>IFERROR(INDEX(Products!$B$5:$B$204,MATCH(4,Products!$Y$5:$Y$204,0)),"")</f>
        <v/>
      </c>
      <c r="C16" s="25">
        <f>IFERROR(INDEX(Products!$O$5:$O$204,MATCH(4,Products!$Y$5:$Y$204,0)),"")</f>
        <v/>
      </c>
      <c r="D16" s="25">
        <f>IFERROR(INDEX(Products!$I$5:$I$204,MATCH(4,Products!$Y$5:$Y$204,0)),"")</f>
        <v/>
      </c>
      <c r="E16" s="25">
        <f>IFERROR(INDEX(Products!$P$5:$P$204,MATCH(4,Products!$Y$5:$Y$204,0)),"")</f>
        <v/>
      </c>
      <c r="F16" s="26">
        <f>IFERROR(INDEX(Products!$E$5:$E$204,MATCH(4,Products!$Y$5:$Y$204,0)),"")</f>
        <v/>
      </c>
      <c r="G16" s="25">
        <f>IFERROR(INDEX(Products!$R$5:$R$204,MATCH(4,Products!$Y$5:$Y$204,0)),"")</f>
        <v/>
      </c>
    </row>
    <row r="17">
      <c r="B17" s="24">
        <f>IFERROR(INDEX(Products!$B$5:$B$204,MATCH(5,Products!$Y$5:$Y$204,0)),"")</f>
        <v/>
      </c>
      <c r="C17" s="25">
        <f>IFERROR(INDEX(Products!$O$5:$O$204,MATCH(5,Products!$Y$5:$Y$204,0)),"")</f>
        <v/>
      </c>
      <c r="D17" s="25">
        <f>IFERROR(INDEX(Products!$I$5:$I$204,MATCH(5,Products!$Y$5:$Y$204,0)),"")</f>
        <v/>
      </c>
      <c r="E17" s="25">
        <f>IFERROR(INDEX(Products!$P$5:$P$204,MATCH(5,Products!$Y$5:$Y$204,0)),"")</f>
        <v/>
      </c>
      <c r="F17" s="26">
        <f>IFERROR(INDEX(Products!$E$5:$E$204,MATCH(5,Products!$Y$5:$Y$204,0)),"")</f>
        <v/>
      </c>
      <c r="G17" s="25">
        <f>IFERROR(INDEX(Products!$R$5:$R$204,MATCH(5,Products!$Y$5:$Y$204,0)),"")</f>
        <v/>
      </c>
    </row>
    <row r="18">
      <c r="B18" s="24">
        <f>IFERROR(INDEX(Products!$B$5:$B$204,MATCH(6,Products!$Y$5:$Y$204,0)),"")</f>
        <v/>
      </c>
      <c r="C18" s="25">
        <f>IFERROR(INDEX(Products!$O$5:$O$204,MATCH(6,Products!$Y$5:$Y$204,0)),"")</f>
        <v/>
      </c>
      <c r="D18" s="25">
        <f>IFERROR(INDEX(Products!$I$5:$I$204,MATCH(6,Products!$Y$5:$Y$204,0)),"")</f>
        <v/>
      </c>
      <c r="E18" s="25">
        <f>IFERROR(INDEX(Products!$P$5:$P$204,MATCH(6,Products!$Y$5:$Y$204,0)),"")</f>
        <v/>
      </c>
      <c r="F18" s="26">
        <f>IFERROR(INDEX(Products!$E$5:$E$204,MATCH(6,Products!$Y$5:$Y$204,0)),"")</f>
        <v/>
      </c>
      <c r="G18" s="25">
        <f>IFERROR(INDEX(Products!$R$5:$R$204,MATCH(6,Products!$Y$5:$Y$204,0)),"")</f>
        <v/>
      </c>
    </row>
    <row r="19">
      <c r="B19" s="24">
        <f>IFERROR(INDEX(Products!$B$5:$B$204,MATCH(7,Products!$Y$5:$Y$204,0)),"")</f>
        <v/>
      </c>
      <c r="C19" s="25">
        <f>IFERROR(INDEX(Products!$O$5:$O$204,MATCH(7,Products!$Y$5:$Y$204,0)),"")</f>
        <v/>
      </c>
      <c r="D19" s="25">
        <f>IFERROR(INDEX(Products!$I$5:$I$204,MATCH(7,Products!$Y$5:$Y$204,0)),"")</f>
        <v/>
      </c>
      <c r="E19" s="25">
        <f>IFERROR(INDEX(Products!$P$5:$P$204,MATCH(7,Products!$Y$5:$Y$204,0)),"")</f>
        <v/>
      </c>
      <c r="F19" s="26">
        <f>IFERROR(INDEX(Products!$E$5:$E$204,MATCH(7,Products!$Y$5:$Y$204,0)),"")</f>
        <v/>
      </c>
      <c r="G19" s="25">
        <f>IFERROR(INDEX(Products!$R$5:$R$204,MATCH(7,Products!$Y$5:$Y$204,0)),"")</f>
        <v/>
      </c>
    </row>
    <row r="20">
      <c r="B20" s="24">
        <f>IFERROR(INDEX(Products!$B$5:$B$204,MATCH(8,Products!$Y$5:$Y$204,0)),"")</f>
        <v/>
      </c>
      <c r="C20" s="25">
        <f>IFERROR(INDEX(Products!$O$5:$O$204,MATCH(8,Products!$Y$5:$Y$204,0)),"")</f>
        <v/>
      </c>
      <c r="D20" s="25">
        <f>IFERROR(INDEX(Products!$I$5:$I$204,MATCH(8,Products!$Y$5:$Y$204,0)),"")</f>
        <v/>
      </c>
      <c r="E20" s="25">
        <f>IFERROR(INDEX(Products!$P$5:$P$204,MATCH(8,Products!$Y$5:$Y$204,0)),"")</f>
        <v/>
      </c>
      <c r="F20" s="26">
        <f>IFERROR(INDEX(Products!$E$5:$E$204,MATCH(8,Products!$Y$5:$Y$204,0)),"")</f>
        <v/>
      </c>
      <c r="G20" s="25">
        <f>IFERROR(INDEX(Products!$R$5:$R$204,MATCH(8,Products!$Y$5:$Y$204,0)),"")</f>
        <v/>
      </c>
    </row>
    <row r="21">
      <c r="B21" s="24">
        <f>IFERROR(INDEX(Products!$B$5:$B$204,MATCH(9,Products!$Y$5:$Y$204,0)),"")</f>
        <v/>
      </c>
      <c r="C21" s="25">
        <f>IFERROR(INDEX(Products!$O$5:$O$204,MATCH(9,Products!$Y$5:$Y$204,0)),"")</f>
        <v/>
      </c>
      <c r="D21" s="25">
        <f>IFERROR(INDEX(Products!$I$5:$I$204,MATCH(9,Products!$Y$5:$Y$204,0)),"")</f>
        <v/>
      </c>
      <c r="E21" s="25">
        <f>IFERROR(INDEX(Products!$P$5:$P$204,MATCH(9,Products!$Y$5:$Y$204,0)),"")</f>
        <v/>
      </c>
      <c r="F21" s="26">
        <f>IFERROR(INDEX(Products!$E$5:$E$204,MATCH(9,Products!$Y$5:$Y$204,0)),"")</f>
        <v/>
      </c>
      <c r="G21" s="25">
        <f>IFERROR(INDEX(Products!$R$5:$R$204,MATCH(9,Products!$Y$5:$Y$204,0)),"")</f>
        <v/>
      </c>
    </row>
    <row r="22">
      <c r="B22" s="24">
        <f>IFERROR(INDEX(Products!$B$5:$B$204,MATCH(10,Products!$Y$5:$Y$204,0)),"")</f>
        <v/>
      </c>
      <c r="C22" s="25">
        <f>IFERROR(INDEX(Products!$O$5:$O$204,MATCH(10,Products!$Y$5:$Y$204,0)),"")</f>
        <v/>
      </c>
      <c r="D22" s="25">
        <f>IFERROR(INDEX(Products!$I$5:$I$204,MATCH(10,Products!$Y$5:$Y$204,0)),"")</f>
        <v/>
      </c>
      <c r="E22" s="25">
        <f>IFERROR(INDEX(Products!$P$5:$P$204,MATCH(10,Products!$Y$5:$Y$204,0)),"")</f>
        <v/>
      </c>
      <c r="F22" s="26">
        <f>IFERROR(INDEX(Products!$E$5:$E$204,MATCH(10,Products!$Y$5:$Y$204,0)),"")</f>
        <v/>
      </c>
      <c r="G22" s="25">
        <f>IFERROR(INDEX(Products!$R$5:$R$204,MATCH(10,Products!$Y$5:$Y$204,0)),"")</f>
        <v/>
      </c>
    </row>
    <row r="23">
      <c r="B23" s="27" t="inlineStr">
        <is>
          <t>Shows the first 10 products at or below their reorder point. The Status column on Products lists all of them.</t>
        </is>
      </c>
    </row>
    <row r="25">
      <c r="B25" s="14" t="inlineStr">
        <is>
          <t>TOP 5 BY REVENUE</t>
        </is>
      </c>
      <c r="C25" s="15" t="n"/>
      <c r="D25" s="15" t="n"/>
      <c r="F25" s="28" t="inlineStr">
        <is>
          <t>BOTTOM 5 BY REVENUE</t>
        </is>
      </c>
      <c r="G25" s="15" t="n"/>
      <c r="H25" s="15" t="n"/>
    </row>
    <row r="26">
      <c r="B26" s="21" t="inlineStr">
        <is>
          <t>Product</t>
        </is>
      </c>
      <c r="C26" s="29" t="inlineStr">
        <is>
          <t>Units sold</t>
        </is>
      </c>
      <c r="D26" s="29" t="inlineStr">
        <is>
          <t>Revenue</t>
        </is>
      </c>
      <c r="F26" s="23" t="inlineStr">
        <is>
          <t>Product</t>
        </is>
      </c>
      <c r="G26" s="29" t="inlineStr">
        <is>
          <t>Units sold</t>
        </is>
      </c>
      <c r="H26" s="29" t="inlineStr">
        <is>
          <t>Revenue</t>
        </is>
      </c>
    </row>
    <row r="27">
      <c r="B27" s="24">
        <f>IFERROR(INDEX(Products!$B$5:$B$204,MATCH(1,Products!$X$5:$X$204,0)),"")</f>
        <v/>
      </c>
      <c r="C27" s="25">
        <f>IFERROR(INDEX(Products!$L$5:$L$204,MATCH(1,Products!$X$5:$X$204,0)),"")</f>
        <v/>
      </c>
      <c r="D27" s="30">
        <f>IFERROR(INDEX(Products!$T$5:$T$204,MATCH(1,Products!$X$5:$X$204,0)),"")</f>
        <v/>
      </c>
      <c r="F27" s="26">
        <f>IFERROR(INDEX(Products!$B$5:$B$204,MATCH(COUNT(Products!$X$5:$X$204)-0,Products!$X$5:$X$204,0)),"")</f>
        <v/>
      </c>
      <c r="G27" s="25">
        <f>IFERROR(INDEX(Products!$L$5:$L$204,MATCH(COUNT(Products!$X$5:$X$204)-0,Products!$X$5:$X$204,0)),"")</f>
        <v/>
      </c>
      <c r="H27" s="30">
        <f>IFERROR(INDEX(Products!$T$5:$T$204,MATCH(COUNT(Products!$X$5:$X$204)-0,Products!$X$5:$X$204,0)),"")</f>
        <v/>
      </c>
    </row>
    <row r="28">
      <c r="B28" s="24">
        <f>IFERROR(INDEX(Products!$B$5:$B$204,MATCH(2,Products!$X$5:$X$204,0)),"")</f>
        <v/>
      </c>
      <c r="C28" s="25">
        <f>IFERROR(INDEX(Products!$L$5:$L$204,MATCH(2,Products!$X$5:$X$204,0)),"")</f>
        <v/>
      </c>
      <c r="D28" s="30">
        <f>IFERROR(INDEX(Products!$T$5:$T$204,MATCH(2,Products!$X$5:$X$204,0)),"")</f>
        <v/>
      </c>
      <c r="F28" s="26">
        <f>IFERROR(INDEX(Products!$B$5:$B$204,MATCH(COUNT(Products!$X$5:$X$204)-1,Products!$X$5:$X$204,0)),"")</f>
        <v/>
      </c>
      <c r="G28" s="25">
        <f>IFERROR(INDEX(Products!$L$5:$L$204,MATCH(COUNT(Products!$X$5:$X$204)-1,Products!$X$5:$X$204,0)),"")</f>
        <v/>
      </c>
      <c r="H28" s="30">
        <f>IFERROR(INDEX(Products!$T$5:$T$204,MATCH(COUNT(Products!$X$5:$X$204)-1,Products!$X$5:$X$204,0)),"")</f>
        <v/>
      </c>
    </row>
    <row r="29">
      <c r="B29" s="24">
        <f>IFERROR(INDEX(Products!$B$5:$B$204,MATCH(3,Products!$X$5:$X$204,0)),"")</f>
        <v/>
      </c>
      <c r="C29" s="25">
        <f>IFERROR(INDEX(Products!$L$5:$L$204,MATCH(3,Products!$X$5:$X$204,0)),"")</f>
        <v/>
      </c>
      <c r="D29" s="30">
        <f>IFERROR(INDEX(Products!$T$5:$T$204,MATCH(3,Products!$X$5:$X$204,0)),"")</f>
        <v/>
      </c>
      <c r="F29" s="26">
        <f>IFERROR(INDEX(Products!$B$5:$B$204,MATCH(COUNT(Products!$X$5:$X$204)-2,Products!$X$5:$X$204,0)),"")</f>
        <v/>
      </c>
      <c r="G29" s="25">
        <f>IFERROR(INDEX(Products!$L$5:$L$204,MATCH(COUNT(Products!$X$5:$X$204)-2,Products!$X$5:$X$204,0)),"")</f>
        <v/>
      </c>
      <c r="H29" s="30">
        <f>IFERROR(INDEX(Products!$T$5:$T$204,MATCH(COUNT(Products!$X$5:$X$204)-2,Products!$X$5:$X$204,0)),"")</f>
        <v/>
      </c>
    </row>
    <row r="30">
      <c r="B30" s="24">
        <f>IFERROR(INDEX(Products!$B$5:$B$204,MATCH(4,Products!$X$5:$X$204,0)),"")</f>
        <v/>
      </c>
      <c r="C30" s="25">
        <f>IFERROR(INDEX(Products!$L$5:$L$204,MATCH(4,Products!$X$5:$X$204,0)),"")</f>
        <v/>
      </c>
      <c r="D30" s="30">
        <f>IFERROR(INDEX(Products!$T$5:$T$204,MATCH(4,Products!$X$5:$X$204,0)),"")</f>
        <v/>
      </c>
      <c r="F30" s="26">
        <f>IFERROR(INDEX(Products!$B$5:$B$204,MATCH(COUNT(Products!$X$5:$X$204)-3,Products!$X$5:$X$204,0)),"")</f>
        <v/>
      </c>
      <c r="G30" s="25">
        <f>IFERROR(INDEX(Products!$L$5:$L$204,MATCH(COUNT(Products!$X$5:$X$204)-3,Products!$X$5:$X$204,0)),"")</f>
        <v/>
      </c>
      <c r="H30" s="30">
        <f>IFERROR(INDEX(Products!$T$5:$T$204,MATCH(COUNT(Products!$X$5:$X$204)-3,Products!$X$5:$X$204,0)),"")</f>
        <v/>
      </c>
    </row>
    <row r="31">
      <c r="B31" s="24">
        <f>IFERROR(INDEX(Products!$B$5:$B$204,MATCH(5,Products!$X$5:$X$204,0)),"")</f>
        <v/>
      </c>
      <c r="C31" s="25">
        <f>IFERROR(INDEX(Products!$L$5:$L$204,MATCH(5,Products!$X$5:$X$204,0)),"")</f>
        <v/>
      </c>
      <c r="D31" s="30">
        <f>IFERROR(INDEX(Products!$T$5:$T$204,MATCH(5,Products!$X$5:$X$204,0)),"")</f>
        <v/>
      </c>
      <c r="F31" s="26">
        <f>IFERROR(INDEX(Products!$B$5:$B$204,MATCH(COUNT(Products!$X$5:$X$204)-4,Products!$X$5:$X$204,0)),"")</f>
        <v/>
      </c>
      <c r="G31" s="25">
        <f>IFERROR(INDEX(Products!$L$5:$L$204,MATCH(COUNT(Products!$X$5:$X$204)-4,Products!$X$5:$X$204,0)),"")</f>
        <v/>
      </c>
      <c r="H31" s="30">
        <f>IFERROR(INDEX(Products!$T$5:$T$204,MATCH(COUNT(Products!$X$5:$X$204)-4,Products!$X$5:$X$204,0)),"")</f>
        <v/>
      </c>
    </row>
    <row r="33">
      <c r="B33" s="14" t="inlineStr">
        <is>
          <t>MONTHLY REVENUE AND COGS</t>
        </is>
      </c>
      <c r="C33" s="15" t="n"/>
      <c r="D33" s="15" t="n"/>
      <c r="E33" s="15" t="n"/>
      <c r="F33" s="28" t="inlineStr">
        <is>
          <t>STOCK BY CATEGORY</t>
        </is>
      </c>
      <c r="G33" s="15" t="n"/>
      <c r="H33" s="15" t="n"/>
    </row>
    <row r="34">
      <c r="B34" s="7" t="inlineStr">
        <is>
          <t>Year</t>
        </is>
      </c>
      <c r="C34" s="31" t="n">
        <v>2026</v>
      </c>
      <c r="D34" s="27" t="inlineStr">
        <is>
          <t>&lt;- type a year</t>
        </is>
      </c>
    </row>
    <row r="35">
      <c r="B35" s="21" t="inlineStr">
        <is>
          <t>Month</t>
        </is>
      </c>
      <c r="C35" s="29" t="inlineStr">
        <is>
          <t>Revenue</t>
        </is>
      </c>
      <c r="D35" s="29" t="inlineStr">
        <is>
          <t>COGS</t>
        </is>
      </c>
      <c r="E35" s="29" t="inlineStr">
        <is>
          <t>Gross profit</t>
        </is>
      </c>
      <c r="F35" s="23" t="inlineStr">
        <is>
          <t>Category</t>
        </is>
      </c>
      <c r="G35" s="29" t="inlineStr">
        <is>
          <t>Units on hand</t>
        </is>
      </c>
      <c r="H35" s="29" t="inlineStr">
        <is>
          <t>Stock value</t>
        </is>
      </c>
    </row>
    <row r="36">
      <c r="B36" s="24" t="inlineStr">
        <is>
          <t>Jan</t>
        </is>
      </c>
      <c r="C36" s="30">
        <f>ROUND(SUMIFS('Sales Orders'!$I$5:$I$1004,'Sales Orders'!$M$5:$M$1004,$C$34*100+1),2)</f>
        <v/>
      </c>
      <c r="D36" s="30">
        <f>ROUND(SUMIFS('Sales Orders'!$K$5:$K$1004,'Sales Orders'!$M$5:$M$1004,$C$34*100+1),2)</f>
        <v/>
      </c>
      <c r="E36" s="30">
        <f>C36-D36</f>
        <v/>
      </c>
      <c r="F36" s="26">
        <f>IF(Lists!A5="","",Lists!A5)</f>
        <v/>
      </c>
      <c r="G36" s="25">
        <f>IF(F36="","",SUMIFS(Products!$O$5:$O$204,Products!$C$5:$C$204,F36))</f>
        <v/>
      </c>
      <c r="H36" s="30">
        <f>IF(F36="","",ROUND(SUMIFS(Products!$S$5:$S$204,Products!$C$5:$C$204,F36),2))</f>
        <v/>
      </c>
    </row>
    <row r="37">
      <c r="B37" s="24" t="inlineStr">
        <is>
          <t>Feb</t>
        </is>
      </c>
      <c r="C37" s="30">
        <f>ROUND(SUMIFS('Sales Orders'!$I$5:$I$1004,'Sales Orders'!$M$5:$M$1004,$C$34*100+2),2)</f>
        <v/>
      </c>
      <c r="D37" s="30">
        <f>ROUND(SUMIFS('Sales Orders'!$K$5:$K$1004,'Sales Orders'!$M$5:$M$1004,$C$34*100+2),2)</f>
        <v/>
      </c>
      <c r="E37" s="30">
        <f>C37-D37</f>
        <v/>
      </c>
      <c r="F37" s="26">
        <f>IF(Lists!A6="","",Lists!A6)</f>
        <v/>
      </c>
      <c r="G37" s="25">
        <f>IF(F37="","",SUMIFS(Products!$O$5:$O$204,Products!$C$5:$C$204,F37))</f>
        <v/>
      </c>
      <c r="H37" s="30">
        <f>IF(F37="","",ROUND(SUMIFS(Products!$S$5:$S$204,Products!$C$5:$C$204,F37),2))</f>
        <v/>
      </c>
    </row>
    <row r="38">
      <c r="B38" s="24" t="inlineStr">
        <is>
          <t>Mar</t>
        </is>
      </c>
      <c r="C38" s="30">
        <f>ROUND(SUMIFS('Sales Orders'!$I$5:$I$1004,'Sales Orders'!$M$5:$M$1004,$C$34*100+3),2)</f>
        <v/>
      </c>
      <c r="D38" s="30">
        <f>ROUND(SUMIFS('Sales Orders'!$K$5:$K$1004,'Sales Orders'!$M$5:$M$1004,$C$34*100+3),2)</f>
        <v/>
      </c>
      <c r="E38" s="30">
        <f>C38-D38</f>
        <v/>
      </c>
      <c r="F38" s="26">
        <f>IF(Lists!A7="","",Lists!A7)</f>
        <v/>
      </c>
      <c r="G38" s="25">
        <f>IF(F38="","",SUMIFS(Products!$O$5:$O$204,Products!$C$5:$C$204,F38))</f>
        <v/>
      </c>
      <c r="H38" s="30">
        <f>IF(F38="","",ROUND(SUMIFS(Products!$S$5:$S$204,Products!$C$5:$C$204,F38),2))</f>
        <v/>
      </c>
    </row>
    <row r="39">
      <c r="B39" s="24" t="inlineStr">
        <is>
          <t>Apr</t>
        </is>
      </c>
      <c r="C39" s="30">
        <f>ROUND(SUMIFS('Sales Orders'!$I$5:$I$1004,'Sales Orders'!$M$5:$M$1004,$C$34*100+4),2)</f>
        <v/>
      </c>
      <c r="D39" s="30">
        <f>ROUND(SUMIFS('Sales Orders'!$K$5:$K$1004,'Sales Orders'!$M$5:$M$1004,$C$34*100+4),2)</f>
        <v/>
      </c>
      <c r="E39" s="30">
        <f>C39-D39</f>
        <v/>
      </c>
      <c r="F39" s="26">
        <f>IF(Lists!A8="","",Lists!A8)</f>
        <v/>
      </c>
      <c r="G39" s="25">
        <f>IF(F39="","",SUMIFS(Products!$O$5:$O$204,Products!$C$5:$C$204,F39))</f>
        <v/>
      </c>
      <c r="H39" s="30">
        <f>IF(F39="","",ROUND(SUMIFS(Products!$S$5:$S$204,Products!$C$5:$C$204,F39),2))</f>
        <v/>
      </c>
    </row>
    <row r="40">
      <c r="B40" s="24" t="inlineStr">
        <is>
          <t>May</t>
        </is>
      </c>
      <c r="C40" s="30">
        <f>ROUND(SUMIFS('Sales Orders'!$I$5:$I$1004,'Sales Orders'!$M$5:$M$1004,$C$34*100+5),2)</f>
        <v/>
      </c>
      <c r="D40" s="30">
        <f>ROUND(SUMIFS('Sales Orders'!$K$5:$K$1004,'Sales Orders'!$M$5:$M$1004,$C$34*100+5),2)</f>
        <v/>
      </c>
      <c r="E40" s="30">
        <f>C40-D40</f>
        <v/>
      </c>
      <c r="F40" s="26">
        <f>IF(Lists!A9="","",Lists!A9)</f>
        <v/>
      </c>
      <c r="G40" s="25">
        <f>IF(F40="","",SUMIFS(Products!$O$5:$O$204,Products!$C$5:$C$204,F40))</f>
        <v/>
      </c>
      <c r="H40" s="30">
        <f>IF(F40="","",ROUND(SUMIFS(Products!$S$5:$S$204,Products!$C$5:$C$204,F40),2))</f>
        <v/>
      </c>
    </row>
    <row r="41">
      <c r="B41" s="24" t="inlineStr">
        <is>
          <t>Jun</t>
        </is>
      </c>
      <c r="C41" s="30">
        <f>ROUND(SUMIFS('Sales Orders'!$I$5:$I$1004,'Sales Orders'!$M$5:$M$1004,$C$34*100+6),2)</f>
        <v/>
      </c>
      <c r="D41" s="30">
        <f>ROUND(SUMIFS('Sales Orders'!$K$5:$K$1004,'Sales Orders'!$M$5:$M$1004,$C$34*100+6),2)</f>
        <v/>
      </c>
      <c r="E41" s="30">
        <f>C41-D41</f>
        <v/>
      </c>
      <c r="F41" s="26">
        <f>IF(Lists!A10="","",Lists!A10)</f>
        <v/>
      </c>
      <c r="G41" s="25">
        <f>IF(F41="","",SUMIFS(Products!$O$5:$O$204,Products!$C$5:$C$204,F41))</f>
        <v/>
      </c>
      <c r="H41" s="30">
        <f>IF(F41="","",ROUND(SUMIFS(Products!$S$5:$S$204,Products!$C$5:$C$204,F41),2))</f>
        <v/>
      </c>
    </row>
    <row r="42">
      <c r="B42" s="24" t="inlineStr">
        <is>
          <t>Jul</t>
        </is>
      </c>
      <c r="C42" s="30">
        <f>ROUND(SUMIFS('Sales Orders'!$I$5:$I$1004,'Sales Orders'!$M$5:$M$1004,$C$34*100+7),2)</f>
        <v/>
      </c>
      <c r="D42" s="30">
        <f>ROUND(SUMIFS('Sales Orders'!$K$5:$K$1004,'Sales Orders'!$M$5:$M$1004,$C$34*100+7),2)</f>
        <v/>
      </c>
      <c r="E42" s="30">
        <f>C42-D42</f>
        <v/>
      </c>
    </row>
    <row r="43">
      <c r="B43" s="24" t="inlineStr">
        <is>
          <t>Aug</t>
        </is>
      </c>
      <c r="C43" s="30">
        <f>ROUND(SUMIFS('Sales Orders'!$I$5:$I$1004,'Sales Orders'!$M$5:$M$1004,$C$34*100+8),2)</f>
        <v/>
      </c>
      <c r="D43" s="30">
        <f>ROUND(SUMIFS('Sales Orders'!$K$5:$K$1004,'Sales Orders'!$M$5:$M$1004,$C$34*100+8),2)</f>
        <v/>
      </c>
      <c r="E43" s="30">
        <f>C43-D43</f>
        <v/>
      </c>
      <c r="F43" s="27" t="inlineStr">
        <is>
          <t>Categories come from the Lists tab (first 6).</t>
        </is>
      </c>
    </row>
    <row r="44">
      <c r="B44" s="24" t="inlineStr">
        <is>
          <t>Sep</t>
        </is>
      </c>
      <c r="C44" s="30">
        <f>ROUND(SUMIFS('Sales Orders'!$I$5:$I$1004,'Sales Orders'!$M$5:$M$1004,$C$34*100+9),2)</f>
        <v/>
      </c>
      <c r="D44" s="30">
        <f>ROUND(SUMIFS('Sales Orders'!$K$5:$K$1004,'Sales Orders'!$M$5:$M$1004,$C$34*100+9),2)</f>
        <v/>
      </c>
      <c r="E44" s="30">
        <f>C44-D44</f>
        <v/>
      </c>
    </row>
    <row r="45">
      <c r="B45" s="24" t="inlineStr">
        <is>
          <t>Oct</t>
        </is>
      </c>
      <c r="C45" s="30">
        <f>ROUND(SUMIFS('Sales Orders'!$I$5:$I$1004,'Sales Orders'!$M$5:$M$1004,$C$34*100+10),2)</f>
        <v/>
      </c>
      <c r="D45" s="30">
        <f>ROUND(SUMIFS('Sales Orders'!$K$5:$K$1004,'Sales Orders'!$M$5:$M$1004,$C$34*100+10),2)</f>
        <v/>
      </c>
      <c r="E45" s="30">
        <f>C45-D45</f>
        <v/>
      </c>
    </row>
    <row r="46">
      <c r="B46" s="24" t="inlineStr">
        <is>
          <t>Nov</t>
        </is>
      </c>
      <c r="C46" s="30">
        <f>ROUND(SUMIFS('Sales Orders'!$I$5:$I$1004,'Sales Orders'!$M$5:$M$1004,$C$34*100+11),2)</f>
        <v/>
      </c>
      <c r="D46" s="30">
        <f>ROUND(SUMIFS('Sales Orders'!$K$5:$K$1004,'Sales Orders'!$M$5:$M$1004,$C$34*100+11),2)</f>
        <v/>
      </c>
      <c r="E46" s="30">
        <f>C46-D46</f>
        <v/>
      </c>
    </row>
    <row r="47">
      <c r="B47" s="24" t="inlineStr">
        <is>
          <t>Dec</t>
        </is>
      </c>
      <c r="C47" s="30">
        <f>ROUND(SUMIFS('Sales Orders'!$I$5:$I$1004,'Sales Orders'!$M$5:$M$1004,$C$34*100+12),2)</f>
        <v/>
      </c>
      <c r="D47" s="30">
        <f>ROUND(SUMIFS('Sales Orders'!$K$5:$K$1004,'Sales Orders'!$M$5:$M$1004,$C$34*100+12),2)</f>
        <v/>
      </c>
      <c r="E47" s="30">
        <f>C47-D47</f>
        <v/>
      </c>
    </row>
    <row r="49">
      <c r="B49" s="14" t="inlineStr">
        <is>
          <t>CHARTS</t>
        </is>
      </c>
      <c r="C49" s="15" t="n"/>
      <c r="D49" s="15" t="n"/>
      <c r="E49" s="15" t="n"/>
      <c r="F49" s="15" t="n"/>
      <c r="G49" s="15" t="n"/>
      <c r="H49" s="15" t="n"/>
    </row>
    <row r="68">
      <c r="B68" s="10" t="inlineStr">
        <is>
          <t>Template by Qoblex · qoblex.com</t>
        </is>
      </c>
    </row>
  </sheetData>
  <conditionalFormatting sqref="C8:C9">
    <cfRule type="cellIs" priority="1" operator="greaterThan" dxfId="0">
      <formula>0</formula>
    </cfRule>
  </conditionalFormatting>
  <hyperlinks>
    <hyperlink xmlns:r="http://schemas.openxmlformats.org/officeDocument/2006/relationships" ref="H1" r:id="rId1"/>
    <hyperlink xmlns:r="http://schemas.openxmlformats.org/officeDocument/2006/relationships" ref="B68" r:id="rId2"/>
  </hyperlinks>
  <pageMargins left="0.4" right="0.4" top="1" bottom="1" header="0.5" footer="0.5"/>
  <pageSetup orientation="portrait" paperSize="1" fitToHeight="1" fitToWidth="1"/>
  <headerFooter>
    <oddHeader/>
    <oddFooter>&amp;C&amp;8 &amp;K9CA3AFTemplate by Qoblex · qoblex.com</oddFooter>
    <evenHeader/>
    <evenFooter/>
    <firstHeader/>
    <firstFooter/>
  </headerFooter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Y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13" customWidth="1" min="3" max="3"/>
    <col width="26" customWidth="1" min="4" max="4"/>
    <col width="22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9" customWidth="1" min="12" max="12"/>
    <col width="9" customWidth="1" min="13" max="13"/>
    <col width="9" customWidth="1" min="14" max="14"/>
    <col width="10" customWidth="1" min="15" max="15"/>
    <col width="9" customWidth="1" min="16" max="16"/>
    <col width="12" customWidth="1" min="17" max="17"/>
    <col width="10" customWidth="1" min="18" max="18"/>
    <col width="11" customWidth="1" min="19" max="19"/>
    <col width="11" customWidth="1" min="20" max="20"/>
    <col width="11" customWidth="1" min="21" max="21"/>
    <col width="11" customWidth="1" min="22" max="22"/>
    <col width="10" customWidth="1" min="23" max="23"/>
    <col width="9" customWidth="1" min="24" max="24"/>
    <col width="9" customWidth="1" min="25" max="25"/>
  </cols>
  <sheetData>
    <row r="1" ht="28" customHeight="1">
      <c r="A1" s="11" t="inlineStr">
        <is>
          <t>Products</t>
        </is>
      </c>
      <c r="Y1" s="12" t="inlineStr">
        <is>
          <t>Template by Qoblex · qoblex.com</t>
        </is>
      </c>
    </row>
    <row r="2">
      <c r="A2" s="13" t="inlineStr">
        <is>
          <t>One row per product. White columns: type here. Grey columns: calculated, don't type over them. Status turns to Reorder when Qty on hand is at or below the Reorder point.</t>
        </is>
      </c>
    </row>
    <row r="3">
      <c r="K3" s="32" t="inlineStr">
        <is>
          <t>calculated</t>
        </is>
      </c>
      <c r="L3" s="32" t="inlineStr">
        <is>
          <t>calculated</t>
        </is>
      </c>
      <c r="M3" s="32" t="inlineStr">
        <is>
          <t>calculated</t>
        </is>
      </c>
      <c r="N3" s="32" t="inlineStr">
        <is>
          <t>calculated</t>
        </is>
      </c>
      <c r="O3" s="32" t="inlineStr">
        <is>
          <t>calculated</t>
        </is>
      </c>
      <c r="P3" s="32" t="inlineStr">
        <is>
          <t>calculated</t>
        </is>
      </c>
      <c r="Q3" s="33" t="inlineStr">
        <is>
          <t>calculated</t>
        </is>
      </c>
      <c r="R3" s="32" t="inlineStr">
        <is>
          <t>calculated</t>
        </is>
      </c>
      <c r="S3" s="32" t="inlineStr">
        <is>
          <t>calculated</t>
        </is>
      </c>
      <c r="T3" s="32" t="inlineStr">
        <is>
          <t>calculated</t>
        </is>
      </c>
      <c r="U3" s="32" t="inlineStr">
        <is>
          <t>calculated</t>
        </is>
      </c>
      <c r="V3" s="32" t="inlineStr">
        <is>
          <t>calculated</t>
        </is>
      </c>
      <c r="W3" s="32" t="inlineStr">
        <is>
          <t>calculated</t>
        </is>
      </c>
      <c r="X3" s="32" t="inlineStr">
        <is>
          <t>calculated</t>
        </is>
      </c>
      <c r="Y3" s="32" t="inlineStr">
        <is>
          <t>calculated</t>
        </is>
      </c>
    </row>
    <row r="4" ht="30" customHeight="1">
      <c r="A4" s="34" t="inlineStr">
        <is>
          <t>SKU</t>
        </is>
      </c>
      <c r="B4" s="34" t="inlineStr">
        <is>
          <t>Product name</t>
        </is>
      </c>
      <c r="C4" s="34" t="inlineStr">
        <is>
          <t>Category</t>
        </is>
      </c>
      <c r="D4" s="34" t="inlineStr">
        <is>
          <t>Description</t>
        </is>
      </c>
      <c r="E4" s="34" t="inlineStr">
        <is>
          <t>Supplier</t>
        </is>
      </c>
      <c r="F4" s="35" t="inlineStr">
        <is>
          <t>Unit cost</t>
        </is>
      </c>
      <c r="G4" s="35" t="inlineStr">
        <is>
          <t>Sell price</t>
        </is>
      </c>
      <c r="H4" s="35" t="inlineStr">
        <is>
          <t>Opening qty</t>
        </is>
      </c>
      <c r="I4" s="35" t="inlineStr">
        <is>
          <t>Reorder point</t>
        </is>
      </c>
      <c r="J4" s="35" t="inlineStr">
        <is>
          <t>Reorder qty</t>
        </is>
      </c>
      <c r="K4" s="36" t="inlineStr">
        <is>
          <t>Received (POs)</t>
        </is>
      </c>
      <c r="L4" s="36" t="inlineStr">
        <is>
          <t>Sold</t>
        </is>
      </c>
      <c r="M4" s="36" t="inlineStr">
        <is>
          <t>Stock in</t>
        </is>
      </c>
      <c r="N4" s="36" t="inlineStr">
        <is>
          <t>Stock out</t>
        </is>
      </c>
      <c r="O4" s="36" t="inlineStr">
        <is>
          <t>Qty on hand</t>
        </is>
      </c>
      <c r="P4" s="36" t="inlineStr">
        <is>
          <t>On order</t>
        </is>
      </c>
      <c r="Q4" s="37" t="inlineStr">
        <is>
          <t>Status</t>
        </is>
      </c>
      <c r="R4" s="36" t="inlineStr">
        <is>
          <t>Suggested order</t>
        </is>
      </c>
      <c r="S4" s="36" t="inlineStr">
        <is>
          <t>Stock value</t>
        </is>
      </c>
      <c r="T4" s="36" t="inlineStr">
        <is>
          <t>Revenue</t>
        </is>
      </c>
      <c r="U4" s="36" t="inlineStr">
        <is>
          <t>COGS</t>
        </is>
      </c>
      <c r="V4" s="36" t="inlineStr">
        <is>
          <t>Gross profit</t>
        </is>
      </c>
      <c r="W4" s="36" t="inlineStr">
        <is>
          <t>Sell-through</t>
        </is>
      </c>
      <c r="X4" s="36" t="inlineStr">
        <is>
          <t>Revenue rank</t>
        </is>
      </c>
      <c r="Y4" s="36" t="inlineStr">
        <is>
          <t>Reorder #</t>
        </is>
      </c>
    </row>
    <row r="5">
      <c r="A5" s="24" t="inlineStr">
        <is>
          <t>TEE-ORG-BLK-M</t>
        </is>
      </c>
      <c r="B5" s="24" t="inlineStr">
        <is>
          <t>Organic cotton tee, black, M</t>
        </is>
      </c>
      <c r="C5" s="24" t="inlineStr">
        <is>
          <t>Apparel</t>
        </is>
      </c>
      <c r="D5" s="24" t="inlineStr">
        <is>
          <t>Crew neck, 180 gsm</t>
        </is>
      </c>
      <c r="E5" s="24" t="inlineStr">
        <is>
          <t>Example Textiles Ltd</t>
        </is>
      </c>
      <c r="F5" s="30" t="n">
        <v>6.2</v>
      </c>
      <c r="G5" s="30" t="n">
        <v>24</v>
      </c>
      <c r="H5" s="25" t="n">
        <v>20</v>
      </c>
      <c r="I5" s="25" t="n">
        <v>40</v>
      </c>
      <c r="J5" s="25" t="n">
        <v>100</v>
      </c>
      <c r="K5" s="38">
        <f>IF($A5="","",SUMIFS('Purchase Orders'!$J$5:$J$504,'Purchase Orders'!$D$5:$D$504,$A5))</f>
        <v/>
      </c>
      <c r="L5" s="38">
        <f>IF($A5="","",SUMIFS('Sales Orders'!$G$5:$G$1004,'Sales Orders'!$E$5:$E$1004,$A5))</f>
        <v/>
      </c>
      <c r="M5" s="38">
        <f>IF($A5="","",SUMIFS('Stock In-Out'!$E$5:$E$504,'Stock In-Out'!$B$5:$B$504,$A5,'Stock In-Out'!$D$5:$D$504,"In"))</f>
        <v/>
      </c>
      <c r="N5" s="38">
        <f>IF($A5="","",SUMIFS('Stock In-Out'!$E$5:$E$504,'Stock In-Out'!$B$5:$B$504,$A5,'Stock In-Out'!$D$5:$D$504,"Out"))</f>
        <v/>
      </c>
      <c r="O5" s="38">
        <f>IF($A5="","",H5+K5+M5-L5-N5)</f>
        <v/>
      </c>
      <c r="P5" s="38">
        <f>IF($A5="","",SUMIFS('Purchase Orders'!$K$5:$K$504,'Purchase Orders'!$D$5:$D$504,$A5))</f>
        <v/>
      </c>
      <c r="Q5" s="39">
        <f>IF($A5="","",IF(O5&lt;=0,"Out of stock",IF(O5&lt;=I5,"Reorder","OK")))</f>
        <v/>
      </c>
      <c r="R5" s="38">
        <f>IF($A5="","",IF(Q5="OK",0,MAX(0,J5-P5)))</f>
        <v/>
      </c>
      <c r="S5" s="40">
        <f>IF($A5="","",ROUND(O5*F5,2))</f>
        <v/>
      </c>
      <c r="T5" s="40">
        <f>IF($A5="","",ROUND(SUMIFS('Sales Orders'!$I$5:$I$1004,'Sales Orders'!$E$5:$E$1004,$A5),2))</f>
        <v/>
      </c>
      <c r="U5" s="40">
        <f>IF($A5="","",ROUND(SUMIFS('Sales Orders'!$K$5:$K$1004,'Sales Orders'!$E$5:$E$1004,$A5),2))</f>
        <v/>
      </c>
      <c r="V5" s="40">
        <f>IF($A5="","",T5-U5)</f>
        <v/>
      </c>
      <c r="W5" s="41">
        <f>IF($A5="","",IF(L5+MAX(0,O5)&lt;=0,"",L5/(L5+MAX(0,O5))))</f>
        <v/>
      </c>
      <c r="X5" s="38">
        <f>IF($A5="","",COUNTIF($T$5:$T$204,"&gt;"&amp;T5)+COUNTIF($T$5:T5,T5))</f>
        <v/>
      </c>
      <c r="Y5" s="38">
        <f>IF(OR(Q5="Reorder",Q5="Out of stock"),COUNTIF($Q$5:Q5,"Reorder")+COUNTIF($Q$5:Q5,"Out of stock"),"")</f>
        <v/>
      </c>
    </row>
    <row r="6">
      <c r="A6" s="24" t="inlineStr">
        <is>
          <t>TEE-ORG-WHT-M</t>
        </is>
      </c>
      <c r="B6" s="24" t="inlineStr">
        <is>
          <t>Organic cotton tee, white, M</t>
        </is>
      </c>
      <c r="C6" s="24" t="inlineStr">
        <is>
          <t>Apparel</t>
        </is>
      </c>
      <c r="D6" s="24" t="inlineStr">
        <is>
          <t>Crew neck, 180 gsm</t>
        </is>
      </c>
      <c r="E6" s="24" t="inlineStr">
        <is>
          <t>Example Textiles Ltd</t>
        </is>
      </c>
      <c r="F6" s="30" t="n">
        <v>6.2</v>
      </c>
      <c r="G6" s="30" t="n">
        <v>24</v>
      </c>
      <c r="H6" s="25" t="n">
        <v>49</v>
      </c>
      <c r="I6" s="25" t="n">
        <v>40</v>
      </c>
      <c r="J6" s="25" t="n">
        <v>100</v>
      </c>
      <c r="K6" s="38">
        <f>IF($A6="","",SUMIFS('Purchase Orders'!$J$5:$J$504,'Purchase Orders'!$D$5:$D$504,$A6))</f>
        <v/>
      </c>
      <c r="L6" s="38">
        <f>IF($A6="","",SUMIFS('Sales Orders'!$G$5:$G$1004,'Sales Orders'!$E$5:$E$1004,$A6))</f>
        <v/>
      </c>
      <c r="M6" s="38">
        <f>IF($A6="","",SUMIFS('Stock In-Out'!$E$5:$E$504,'Stock In-Out'!$B$5:$B$504,$A6,'Stock In-Out'!$D$5:$D$504,"In"))</f>
        <v/>
      </c>
      <c r="N6" s="38">
        <f>IF($A6="","",SUMIFS('Stock In-Out'!$E$5:$E$504,'Stock In-Out'!$B$5:$B$504,$A6,'Stock In-Out'!$D$5:$D$504,"Out"))</f>
        <v/>
      </c>
      <c r="O6" s="38">
        <f>IF($A6="","",H6+K6+M6-L6-N6)</f>
        <v/>
      </c>
      <c r="P6" s="38">
        <f>IF($A6="","",SUMIFS('Purchase Orders'!$K$5:$K$504,'Purchase Orders'!$D$5:$D$504,$A6))</f>
        <v/>
      </c>
      <c r="Q6" s="39">
        <f>IF($A6="","",IF(O6&lt;=0,"Out of stock",IF(O6&lt;=I6,"Reorder","OK")))</f>
        <v/>
      </c>
      <c r="R6" s="38">
        <f>IF($A6="","",IF(Q6="OK",0,MAX(0,J6-P6)))</f>
        <v/>
      </c>
      <c r="S6" s="40">
        <f>IF($A6="","",ROUND(O6*F6,2))</f>
        <v/>
      </c>
      <c r="T6" s="40">
        <f>IF($A6="","",ROUND(SUMIFS('Sales Orders'!$I$5:$I$1004,'Sales Orders'!$E$5:$E$1004,$A6),2))</f>
        <v/>
      </c>
      <c r="U6" s="40">
        <f>IF($A6="","",ROUND(SUMIFS('Sales Orders'!$K$5:$K$1004,'Sales Orders'!$E$5:$E$1004,$A6),2))</f>
        <v/>
      </c>
      <c r="V6" s="40">
        <f>IF($A6="","",T6-U6)</f>
        <v/>
      </c>
      <c r="W6" s="41">
        <f>IF($A6="","",IF(L6+MAX(0,O6)&lt;=0,"",L6/(L6+MAX(0,O6))))</f>
        <v/>
      </c>
      <c r="X6" s="38">
        <f>IF($A6="","",COUNTIF($T$5:$T$204,"&gt;"&amp;T6)+COUNTIF($T$5:T6,T6))</f>
        <v/>
      </c>
      <c r="Y6" s="38">
        <f>IF(OR(Q6="Reorder",Q6="Out of stock"),COUNTIF($Q$5:Q6,"Reorder")+COUNTIF($Q$5:Q6,"Out of stock"),"")</f>
        <v/>
      </c>
    </row>
    <row r="7">
      <c r="A7" s="24" t="inlineStr">
        <is>
          <t>HOOD-FLC-GRY-L</t>
        </is>
      </c>
      <c r="B7" s="24" t="inlineStr">
        <is>
          <t>Fleece hoodie, grey, L</t>
        </is>
      </c>
      <c r="C7" s="24" t="inlineStr">
        <is>
          <t>Apparel</t>
        </is>
      </c>
      <c r="D7" s="24" t="inlineStr">
        <is>
          <t>Brushed fleece, kangaroo pocket</t>
        </is>
      </c>
      <c r="E7" s="24" t="inlineStr">
        <is>
          <t>Example Textiles Ltd</t>
        </is>
      </c>
      <c r="F7" s="30" t="n">
        <v>14.5</v>
      </c>
      <c r="G7" s="30" t="n">
        <v>55</v>
      </c>
      <c r="H7" s="25" t="n">
        <v>28</v>
      </c>
      <c r="I7" s="25" t="n">
        <v>15</v>
      </c>
      <c r="J7" s="25" t="n">
        <v>30</v>
      </c>
      <c r="K7" s="38">
        <f>IF($A7="","",SUMIFS('Purchase Orders'!$J$5:$J$504,'Purchase Orders'!$D$5:$D$504,$A7))</f>
        <v/>
      </c>
      <c r="L7" s="38">
        <f>IF($A7="","",SUMIFS('Sales Orders'!$G$5:$G$1004,'Sales Orders'!$E$5:$E$1004,$A7))</f>
        <v/>
      </c>
      <c r="M7" s="38">
        <f>IF($A7="","",SUMIFS('Stock In-Out'!$E$5:$E$504,'Stock In-Out'!$B$5:$B$504,$A7,'Stock In-Out'!$D$5:$D$504,"In"))</f>
        <v/>
      </c>
      <c r="N7" s="38">
        <f>IF($A7="","",SUMIFS('Stock In-Out'!$E$5:$E$504,'Stock In-Out'!$B$5:$B$504,$A7,'Stock In-Out'!$D$5:$D$504,"Out"))</f>
        <v/>
      </c>
      <c r="O7" s="38">
        <f>IF($A7="","",H7+K7+M7-L7-N7)</f>
        <v/>
      </c>
      <c r="P7" s="38">
        <f>IF($A7="","",SUMIFS('Purchase Orders'!$K$5:$K$504,'Purchase Orders'!$D$5:$D$504,$A7))</f>
        <v/>
      </c>
      <c r="Q7" s="39">
        <f>IF($A7="","",IF(O7&lt;=0,"Out of stock",IF(O7&lt;=I7,"Reorder","OK")))</f>
        <v/>
      </c>
      <c r="R7" s="38">
        <f>IF($A7="","",IF(Q7="OK",0,MAX(0,J7-P7)))</f>
        <v/>
      </c>
      <c r="S7" s="40">
        <f>IF($A7="","",ROUND(O7*F7,2))</f>
        <v/>
      </c>
      <c r="T7" s="40">
        <f>IF($A7="","",ROUND(SUMIFS('Sales Orders'!$I$5:$I$1004,'Sales Orders'!$E$5:$E$1004,$A7),2))</f>
        <v/>
      </c>
      <c r="U7" s="40">
        <f>IF($A7="","",ROUND(SUMIFS('Sales Orders'!$K$5:$K$1004,'Sales Orders'!$E$5:$E$1004,$A7),2))</f>
        <v/>
      </c>
      <c r="V7" s="40">
        <f>IF($A7="","",T7-U7)</f>
        <v/>
      </c>
      <c r="W7" s="41">
        <f>IF($A7="","",IF(L7+MAX(0,O7)&lt;=0,"",L7/(L7+MAX(0,O7))))</f>
        <v/>
      </c>
      <c r="X7" s="38">
        <f>IF($A7="","",COUNTIF($T$5:$T$204,"&gt;"&amp;T7)+COUNTIF($T$5:T7,T7))</f>
        <v/>
      </c>
      <c r="Y7" s="38">
        <f>IF(OR(Q7="Reorder",Q7="Out of stock"),COUNTIF($Q$5:Q7,"Reorder")+COUNTIF($Q$5:Q7,"Out of stock"),"")</f>
        <v/>
      </c>
    </row>
    <row r="8">
      <c r="A8" s="24" t="inlineStr">
        <is>
          <t>TOTE-NAT-01</t>
        </is>
      </c>
      <c r="B8" s="24" t="inlineStr">
        <is>
          <t>Cotton tote bag, natural</t>
        </is>
      </c>
      <c r="C8" s="24" t="inlineStr">
        <is>
          <t>Bags</t>
        </is>
      </c>
      <c r="D8" s="24" t="inlineStr">
        <is>
          <t>10 oz canvas, long handles</t>
        </is>
      </c>
      <c r="E8" s="24" t="inlineStr">
        <is>
          <t>Sample Bags &amp; Co.</t>
        </is>
      </c>
      <c r="F8" s="30" t="n">
        <v>3.5</v>
      </c>
      <c r="G8" s="30" t="n">
        <v>16</v>
      </c>
      <c r="H8" s="25" t="n">
        <v>44</v>
      </c>
      <c r="I8" s="25" t="n">
        <v>50</v>
      </c>
      <c r="J8" s="25" t="n">
        <v>200</v>
      </c>
      <c r="K8" s="38">
        <f>IF($A8="","",SUMIFS('Purchase Orders'!$J$5:$J$504,'Purchase Orders'!$D$5:$D$504,$A8))</f>
        <v/>
      </c>
      <c r="L8" s="38">
        <f>IF($A8="","",SUMIFS('Sales Orders'!$G$5:$G$1004,'Sales Orders'!$E$5:$E$1004,$A8))</f>
        <v/>
      </c>
      <c r="M8" s="38">
        <f>IF($A8="","",SUMIFS('Stock In-Out'!$E$5:$E$504,'Stock In-Out'!$B$5:$B$504,$A8,'Stock In-Out'!$D$5:$D$504,"In"))</f>
        <v/>
      </c>
      <c r="N8" s="38">
        <f>IF($A8="","",SUMIFS('Stock In-Out'!$E$5:$E$504,'Stock In-Out'!$B$5:$B$504,$A8,'Stock In-Out'!$D$5:$D$504,"Out"))</f>
        <v/>
      </c>
      <c r="O8" s="38">
        <f>IF($A8="","",H8+K8+M8-L8-N8)</f>
        <v/>
      </c>
      <c r="P8" s="38">
        <f>IF($A8="","",SUMIFS('Purchase Orders'!$K$5:$K$504,'Purchase Orders'!$D$5:$D$504,$A8))</f>
        <v/>
      </c>
      <c r="Q8" s="39">
        <f>IF($A8="","",IF(O8&lt;=0,"Out of stock",IF(O8&lt;=I8,"Reorder","OK")))</f>
        <v/>
      </c>
      <c r="R8" s="38">
        <f>IF($A8="","",IF(Q8="OK",0,MAX(0,J8-P8)))</f>
        <v/>
      </c>
      <c r="S8" s="40">
        <f>IF($A8="","",ROUND(O8*F8,2))</f>
        <v/>
      </c>
      <c r="T8" s="40">
        <f>IF($A8="","",ROUND(SUMIFS('Sales Orders'!$I$5:$I$1004,'Sales Orders'!$E$5:$E$1004,$A8),2))</f>
        <v/>
      </c>
      <c r="U8" s="40">
        <f>IF($A8="","",ROUND(SUMIFS('Sales Orders'!$K$5:$K$1004,'Sales Orders'!$E$5:$E$1004,$A8),2))</f>
        <v/>
      </c>
      <c r="V8" s="40">
        <f>IF($A8="","",T8-U8)</f>
        <v/>
      </c>
      <c r="W8" s="41">
        <f>IF($A8="","",IF(L8+MAX(0,O8)&lt;=0,"",L8/(L8+MAX(0,O8))))</f>
        <v/>
      </c>
      <c r="X8" s="38">
        <f>IF($A8="","",COUNTIF($T$5:$T$204,"&gt;"&amp;T8)+COUNTIF($T$5:T8,T8))</f>
        <v/>
      </c>
      <c r="Y8" s="38">
        <f>IF(OR(Q8="Reorder",Q8="Out of stock"),COUNTIF($Q$5:Q8,"Reorder")+COUNTIF($Q$5:Q8,"Out of stock"),"")</f>
        <v/>
      </c>
    </row>
    <row r="9">
      <c r="A9" s="24" t="inlineStr">
        <is>
          <t>BKPK-RLL-OLV</t>
        </is>
      </c>
      <c r="B9" s="24" t="inlineStr">
        <is>
          <t>Roll-top backpack, olive</t>
        </is>
      </c>
      <c r="C9" s="24" t="inlineStr">
        <is>
          <t>Bags</t>
        </is>
      </c>
      <c r="D9" s="24" t="inlineStr">
        <is>
          <t>Waxed canvas, 20 L</t>
        </is>
      </c>
      <c r="E9" s="24" t="inlineStr">
        <is>
          <t>Sample Bags &amp; Co.</t>
        </is>
      </c>
      <c r="F9" s="30" t="n">
        <v>21</v>
      </c>
      <c r="G9" s="30" t="n">
        <v>79</v>
      </c>
      <c r="H9" s="25" t="n">
        <v>20</v>
      </c>
      <c r="I9" s="25" t="n">
        <v>10</v>
      </c>
      <c r="J9" s="25" t="n">
        <v>20</v>
      </c>
      <c r="K9" s="38">
        <f>IF($A9="","",SUMIFS('Purchase Orders'!$J$5:$J$504,'Purchase Orders'!$D$5:$D$504,$A9))</f>
        <v/>
      </c>
      <c r="L9" s="38">
        <f>IF($A9="","",SUMIFS('Sales Orders'!$G$5:$G$1004,'Sales Orders'!$E$5:$E$1004,$A9))</f>
        <v/>
      </c>
      <c r="M9" s="38">
        <f>IF($A9="","",SUMIFS('Stock In-Out'!$E$5:$E$504,'Stock In-Out'!$B$5:$B$504,$A9,'Stock In-Out'!$D$5:$D$504,"In"))</f>
        <v/>
      </c>
      <c r="N9" s="38">
        <f>IF($A9="","",SUMIFS('Stock In-Out'!$E$5:$E$504,'Stock In-Out'!$B$5:$B$504,$A9,'Stock In-Out'!$D$5:$D$504,"Out"))</f>
        <v/>
      </c>
      <c r="O9" s="38">
        <f>IF($A9="","",H9+K9+M9-L9-N9)</f>
        <v/>
      </c>
      <c r="P9" s="38">
        <f>IF($A9="","",SUMIFS('Purchase Orders'!$K$5:$K$504,'Purchase Orders'!$D$5:$D$504,$A9))</f>
        <v/>
      </c>
      <c r="Q9" s="39">
        <f>IF($A9="","",IF(O9&lt;=0,"Out of stock",IF(O9&lt;=I9,"Reorder","OK")))</f>
        <v/>
      </c>
      <c r="R9" s="38">
        <f>IF($A9="","",IF(Q9="OK",0,MAX(0,J9-P9)))</f>
        <v/>
      </c>
      <c r="S9" s="40">
        <f>IF($A9="","",ROUND(O9*F9,2))</f>
        <v/>
      </c>
      <c r="T9" s="40">
        <f>IF($A9="","",ROUND(SUMIFS('Sales Orders'!$I$5:$I$1004,'Sales Orders'!$E$5:$E$1004,$A9),2))</f>
        <v/>
      </c>
      <c r="U9" s="40">
        <f>IF($A9="","",ROUND(SUMIFS('Sales Orders'!$K$5:$K$1004,'Sales Orders'!$E$5:$E$1004,$A9),2))</f>
        <v/>
      </c>
      <c r="V9" s="40">
        <f>IF($A9="","",T9-U9)</f>
        <v/>
      </c>
      <c r="W9" s="41">
        <f>IF($A9="","",IF(L9+MAX(0,O9)&lt;=0,"",L9/(L9+MAX(0,O9))))</f>
        <v/>
      </c>
      <c r="X9" s="38">
        <f>IF($A9="","",COUNTIF($T$5:$T$204,"&gt;"&amp;T9)+COUNTIF($T$5:T9,T9))</f>
        <v/>
      </c>
      <c r="Y9" s="38">
        <f>IF(OR(Q9="Reorder",Q9="Out of stock"),COUNTIF($Q$5:Q9,"Reorder")+COUNTIF($Q$5:Q9,"Out of stock"),"")</f>
        <v/>
      </c>
    </row>
    <row r="10">
      <c r="A10" s="24" t="inlineStr">
        <is>
          <t>MUG-CER-SND</t>
        </is>
      </c>
      <c r="B10" s="24" t="inlineStr">
        <is>
          <t>Ceramic mug, sand, 350 ml</t>
        </is>
      </c>
      <c r="C10" s="24" t="inlineStr">
        <is>
          <t>Home</t>
        </is>
      </c>
      <c r="D10" s="24" t="inlineStr">
        <is>
          <t>Stoneware, dishwasher safe</t>
        </is>
      </c>
      <c r="E10" s="24" t="inlineStr">
        <is>
          <t>Demo Homewares</t>
        </is>
      </c>
      <c r="F10" s="30" t="n">
        <v>3.1</v>
      </c>
      <c r="G10" s="30" t="n">
        <v>18</v>
      </c>
      <c r="H10" s="25" t="n">
        <v>30</v>
      </c>
      <c r="I10" s="25" t="n">
        <v>24</v>
      </c>
      <c r="J10" s="25" t="n">
        <v>48</v>
      </c>
      <c r="K10" s="38">
        <f>IF($A10="","",SUMIFS('Purchase Orders'!$J$5:$J$504,'Purchase Orders'!$D$5:$D$504,$A10))</f>
        <v/>
      </c>
      <c r="L10" s="38">
        <f>IF($A10="","",SUMIFS('Sales Orders'!$G$5:$G$1004,'Sales Orders'!$E$5:$E$1004,$A10))</f>
        <v/>
      </c>
      <c r="M10" s="38">
        <f>IF($A10="","",SUMIFS('Stock In-Out'!$E$5:$E$504,'Stock In-Out'!$B$5:$B$504,$A10,'Stock In-Out'!$D$5:$D$504,"In"))</f>
        <v/>
      </c>
      <c r="N10" s="38">
        <f>IF($A10="","",SUMIFS('Stock In-Out'!$E$5:$E$504,'Stock In-Out'!$B$5:$B$504,$A10,'Stock In-Out'!$D$5:$D$504,"Out"))</f>
        <v/>
      </c>
      <c r="O10" s="38">
        <f>IF($A10="","",H10+K10+M10-L10-N10)</f>
        <v/>
      </c>
      <c r="P10" s="38">
        <f>IF($A10="","",SUMIFS('Purchase Orders'!$K$5:$K$504,'Purchase Orders'!$D$5:$D$504,$A10))</f>
        <v/>
      </c>
      <c r="Q10" s="39">
        <f>IF($A10="","",IF(O10&lt;=0,"Out of stock",IF(O10&lt;=I10,"Reorder","OK")))</f>
        <v/>
      </c>
      <c r="R10" s="38">
        <f>IF($A10="","",IF(Q10="OK",0,MAX(0,J10-P10)))</f>
        <v/>
      </c>
      <c r="S10" s="40">
        <f>IF($A10="","",ROUND(O10*F10,2))</f>
        <v/>
      </c>
      <c r="T10" s="40">
        <f>IF($A10="","",ROUND(SUMIFS('Sales Orders'!$I$5:$I$1004,'Sales Orders'!$E$5:$E$1004,$A10),2))</f>
        <v/>
      </c>
      <c r="U10" s="40">
        <f>IF($A10="","",ROUND(SUMIFS('Sales Orders'!$K$5:$K$1004,'Sales Orders'!$E$5:$E$1004,$A10),2))</f>
        <v/>
      </c>
      <c r="V10" s="40">
        <f>IF($A10="","",T10-U10)</f>
        <v/>
      </c>
      <c r="W10" s="41">
        <f>IF($A10="","",IF(L10+MAX(0,O10)&lt;=0,"",L10/(L10+MAX(0,O10))))</f>
        <v/>
      </c>
      <c r="X10" s="38">
        <f>IF($A10="","",COUNTIF($T$5:$T$204,"&gt;"&amp;T10)+COUNTIF($T$5:T10,T10))</f>
        <v/>
      </c>
      <c r="Y10" s="38">
        <f>IF(OR(Q10="Reorder",Q10="Out of stock"),COUNTIF($Q$5:Q10,"Reorder")+COUNTIF($Q$5:Q10,"Out of stock"),"")</f>
        <v/>
      </c>
    </row>
    <row r="11">
      <c r="A11" s="24" t="inlineStr">
        <is>
          <t>CNDL-SOY-CDR</t>
        </is>
      </c>
      <c r="B11" s="24" t="inlineStr">
        <is>
          <t>Soy candle, cedar, 200 g</t>
        </is>
      </c>
      <c r="C11" s="24" t="inlineStr">
        <is>
          <t>Home</t>
        </is>
      </c>
      <c r="D11" s="24" t="inlineStr">
        <is>
          <t>Cotton wick, 40 h burn</t>
        </is>
      </c>
      <c r="E11" s="24" t="inlineStr">
        <is>
          <t>Demo Homewares</t>
        </is>
      </c>
      <c r="F11" s="30" t="n">
        <v>4.4</v>
      </c>
      <c r="G11" s="30" t="n">
        <v>22</v>
      </c>
      <c r="H11" s="25" t="n">
        <v>75</v>
      </c>
      <c r="I11" s="25" t="n">
        <v>20</v>
      </c>
      <c r="J11" s="25" t="n">
        <v>40</v>
      </c>
      <c r="K11" s="38">
        <f>IF($A11="","",SUMIFS('Purchase Orders'!$J$5:$J$504,'Purchase Orders'!$D$5:$D$504,$A11))</f>
        <v/>
      </c>
      <c r="L11" s="38">
        <f>IF($A11="","",SUMIFS('Sales Orders'!$G$5:$G$1004,'Sales Orders'!$E$5:$E$1004,$A11))</f>
        <v/>
      </c>
      <c r="M11" s="38">
        <f>IF($A11="","",SUMIFS('Stock In-Out'!$E$5:$E$504,'Stock In-Out'!$B$5:$B$504,$A11,'Stock In-Out'!$D$5:$D$504,"In"))</f>
        <v/>
      </c>
      <c r="N11" s="38">
        <f>IF($A11="","",SUMIFS('Stock In-Out'!$E$5:$E$504,'Stock In-Out'!$B$5:$B$504,$A11,'Stock In-Out'!$D$5:$D$504,"Out"))</f>
        <v/>
      </c>
      <c r="O11" s="38">
        <f>IF($A11="","",H11+K11+M11-L11-N11)</f>
        <v/>
      </c>
      <c r="P11" s="38">
        <f>IF($A11="","",SUMIFS('Purchase Orders'!$K$5:$K$504,'Purchase Orders'!$D$5:$D$504,$A11))</f>
        <v/>
      </c>
      <c r="Q11" s="39">
        <f>IF($A11="","",IF(O11&lt;=0,"Out of stock",IF(O11&lt;=I11,"Reorder","OK")))</f>
        <v/>
      </c>
      <c r="R11" s="38">
        <f>IF($A11="","",IF(Q11="OK",0,MAX(0,J11-P11)))</f>
        <v/>
      </c>
      <c r="S11" s="40">
        <f>IF($A11="","",ROUND(O11*F11,2))</f>
        <v/>
      </c>
      <c r="T11" s="40">
        <f>IF($A11="","",ROUND(SUMIFS('Sales Orders'!$I$5:$I$1004,'Sales Orders'!$E$5:$E$1004,$A11),2))</f>
        <v/>
      </c>
      <c r="U11" s="40">
        <f>IF($A11="","",ROUND(SUMIFS('Sales Orders'!$K$5:$K$1004,'Sales Orders'!$E$5:$E$1004,$A11),2))</f>
        <v/>
      </c>
      <c r="V11" s="40">
        <f>IF($A11="","",T11-U11)</f>
        <v/>
      </c>
      <c r="W11" s="41">
        <f>IF($A11="","",IF(L11+MAX(0,O11)&lt;=0,"",L11/(L11+MAX(0,O11))))</f>
        <v/>
      </c>
      <c r="X11" s="38">
        <f>IF($A11="","",COUNTIF($T$5:$T$204,"&gt;"&amp;T11)+COUNTIF($T$5:T11,T11))</f>
        <v/>
      </c>
      <c r="Y11" s="38">
        <f>IF(OR(Q11="Reorder",Q11="Out of stock"),COUNTIF($Q$5:Q11,"Reorder")+COUNTIF($Q$5:Q11,"Out of stock"),"")</f>
        <v/>
      </c>
    </row>
    <row r="12">
      <c r="A12" s="24" t="inlineStr">
        <is>
          <t>NB-A5-DOT</t>
        </is>
      </c>
      <c r="B12" s="24" t="inlineStr">
        <is>
          <t>Dot-grid notebook, A5</t>
        </is>
      </c>
      <c r="C12" s="24" t="inlineStr">
        <is>
          <t>Stationery</t>
        </is>
      </c>
      <c r="D12" s="24" t="inlineStr">
        <is>
          <t>120 gsm, 160 pages</t>
        </is>
      </c>
      <c r="E12" s="24" t="inlineStr">
        <is>
          <t>Placeholder Paper Co.</t>
        </is>
      </c>
      <c r="F12" s="30" t="n">
        <v>2.1</v>
      </c>
      <c r="G12" s="30" t="n">
        <v>12</v>
      </c>
      <c r="H12" s="25" t="n">
        <v>56</v>
      </c>
      <c r="I12" s="25" t="n">
        <v>60</v>
      </c>
      <c r="J12" s="25" t="n">
        <v>150</v>
      </c>
      <c r="K12" s="38">
        <f>IF($A12="","",SUMIFS('Purchase Orders'!$J$5:$J$504,'Purchase Orders'!$D$5:$D$504,$A12))</f>
        <v/>
      </c>
      <c r="L12" s="38">
        <f>IF($A12="","",SUMIFS('Sales Orders'!$G$5:$G$1004,'Sales Orders'!$E$5:$E$1004,$A12))</f>
        <v/>
      </c>
      <c r="M12" s="38">
        <f>IF($A12="","",SUMIFS('Stock In-Out'!$E$5:$E$504,'Stock In-Out'!$B$5:$B$504,$A12,'Stock In-Out'!$D$5:$D$504,"In"))</f>
        <v/>
      </c>
      <c r="N12" s="38">
        <f>IF($A12="","",SUMIFS('Stock In-Out'!$E$5:$E$504,'Stock In-Out'!$B$5:$B$504,$A12,'Stock In-Out'!$D$5:$D$504,"Out"))</f>
        <v/>
      </c>
      <c r="O12" s="38">
        <f>IF($A12="","",H12+K12+M12-L12-N12)</f>
        <v/>
      </c>
      <c r="P12" s="38">
        <f>IF($A12="","",SUMIFS('Purchase Orders'!$K$5:$K$504,'Purchase Orders'!$D$5:$D$504,$A12))</f>
        <v/>
      </c>
      <c r="Q12" s="39">
        <f>IF($A12="","",IF(O12&lt;=0,"Out of stock",IF(O12&lt;=I12,"Reorder","OK")))</f>
        <v/>
      </c>
      <c r="R12" s="38">
        <f>IF($A12="","",IF(Q12="OK",0,MAX(0,J12-P12)))</f>
        <v/>
      </c>
      <c r="S12" s="40">
        <f>IF($A12="","",ROUND(O12*F12,2))</f>
        <v/>
      </c>
      <c r="T12" s="40">
        <f>IF($A12="","",ROUND(SUMIFS('Sales Orders'!$I$5:$I$1004,'Sales Orders'!$E$5:$E$1004,$A12),2))</f>
        <v/>
      </c>
      <c r="U12" s="40">
        <f>IF($A12="","",ROUND(SUMIFS('Sales Orders'!$K$5:$K$1004,'Sales Orders'!$E$5:$E$1004,$A12),2))</f>
        <v/>
      </c>
      <c r="V12" s="40">
        <f>IF($A12="","",T12-U12)</f>
        <v/>
      </c>
      <c r="W12" s="41">
        <f>IF($A12="","",IF(L12+MAX(0,O12)&lt;=0,"",L12/(L12+MAX(0,O12))))</f>
        <v/>
      </c>
      <c r="X12" s="38">
        <f>IF($A12="","",COUNTIF($T$5:$T$204,"&gt;"&amp;T12)+COUNTIF($T$5:T12,T12))</f>
        <v/>
      </c>
      <c r="Y12" s="38">
        <f>IF(OR(Q12="Reorder",Q12="Out of stock"),COUNTIF($Q$5:Q12,"Reorder")+COUNTIF($Q$5:Q12,"Out of stock"),"")</f>
        <v/>
      </c>
    </row>
    <row r="13">
      <c r="A13" s="24" t="inlineStr">
        <is>
          <t>PEN-GEL-BLK-3</t>
        </is>
      </c>
      <c r="B13" s="24" t="inlineStr">
        <is>
          <t>Gel pen set, black, 3 pack</t>
        </is>
      </c>
      <c r="C13" s="24" t="inlineStr">
        <is>
          <t>Stationery</t>
        </is>
      </c>
      <c r="D13" s="24" t="inlineStr">
        <is>
          <t>0.5 mm tip</t>
        </is>
      </c>
      <c r="E13" s="24" t="inlineStr">
        <is>
          <t>Placeholder Paper Co.</t>
        </is>
      </c>
      <c r="F13" s="30" t="n">
        <v>1.6</v>
      </c>
      <c r="G13" s="30" t="n">
        <v>8.5</v>
      </c>
      <c r="H13" s="25" t="n">
        <v>68</v>
      </c>
      <c r="I13" s="25" t="n">
        <v>30</v>
      </c>
      <c r="J13" s="25" t="n">
        <v>100</v>
      </c>
      <c r="K13" s="38">
        <f>IF($A13="","",SUMIFS('Purchase Orders'!$J$5:$J$504,'Purchase Orders'!$D$5:$D$504,$A13))</f>
        <v/>
      </c>
      <c r="L13" s="38">
        <f>IF($A13="","",SUMIFS('Sales Orders'!$G$5:$G$1004,'Sales Orders'!$E$5:$E$1004,$A13))</f>
        <v/>
      </c>
      <c r="M13" s="38">
        <f>IF($A13="","",SUMIFS('Stock In-Out'!$E$5:$E$504,'Stock In-Out'!$B$5:$B$504,$A13,'Stock In-Out'!$D$5:$D$504,"In"))</f>
        <v/>
      </c>
      <c r="N13" s="38">
        <f>IF($A13="","",SUMIFS('Stock In-Out'!$E$5:$E$504,'Stock In-Out'!$B$5:$B$504,$A13,'Stock In-Out'!$D$5:$D$504,"Out"))</f>
        <v/>
      </c>
      <c r="O13" s="38">
        <f>IF($A13="","",H13+K13+M13-L13-N13)</f>
        <v/>
      </c>
      <c r="P13" s="38">
        <f>IF($A13="","",SUMIFS('Purchase Orders'!$K$5:$K$504,'Purchase Orders'!$D$5:$D$504,$A13))</f>
        <v/>
      </c>
      <c r="Q13" s="39">
        <f>IF($A13="","",IF(O13&lt;=0,"Out of stock",IF(O13&lt;=I13,"Reorder","OK")))</f>
        <v/>
      </c>
      <c r="R13" s="38">
        <f>IF($A13="","",IF(Q13="OK",0,MAX(0,J13-P13)))</f>
        <v/>
      </c>
      <c r="S13" s="40">
        <f>IF($A13="","",ROUND(O13*F13,2))</f>
        <v/>
      </c>
      <c r="T13" s="40">
        <f>IF($A13="","",ROUND(SUMIFS('Sales Orders'!$I$5:$I$1004,'Sales Orders'!$E$5:$E$1004,$A13),2))</f>
        <v/>
      </c>
      <c r="U13" s="40">
        <f>IF($A13="","",ROUND(SUMIFS('Sales Orders'!$K$5:$K$1004,'Sales Orders'!$E$5:$E$1004,$A13),2))</f>
        <v/>
      </c>
      <c r="V13" s="40">
        <f>IF($A13="","",T13-U13)</f>
        <v/>
      </c>
      <c r="W13" s="41">
        <f>IF($A13="","",IF(L13+MAX(0,O13)&lt;=0,"",L13/(L13+MAX(0,O13))))</f>
        <v/>
      </c>
      <c r="X13" s="38">
        <f>IF($A13="","",COUNTIF($T$5:$T$204,"&gt;"&amp;T13)+COUNTIF($T$5:T13,T13))</f>
        <v/>
      </c>
      <c r="Y13" s="38">
        <f>IF(OR(Q13="Reorder",Q13="Out of stock"),COUNTIF($Q$5:Q13,"Reorder")+COUNTIF($Q$5:Q13,"Out of stock"),"")</f>
        <v/>
      </c>
    </row>
    <row r="14">
      <c r="A14" s="24" t="inlineStr">
        <is>
          <t>CAP-6P-NVY</t>
        </is>
      </c>
      <c r="B14" s="24" t="inlineStr">
        <is>
          <t>Six-panel cap, navy</t>
        </is>
      </c>
      <c r="C14" s="24" t="inlineStr">
        <is>
          <t>Accessories</t>
        </is>
      </c>
      <c r="D14" s="24" t="inlineStr">
        <is>
          <t>Adjustable strap</t>
        </is>
      </c>
      <c r="E14" s="24" t="inlineStr">
        <is>
          <t>Example Textiles Ltd</t>
        </is>
      </c>
      <c r="F14" s="30" t="n">
        <v>5.3</v>
      </c>
      <c r="G14" s="30" t="n">
        <v>26</v>
      </c>
      <c r="H14" s="25" t="n">
        <v>19</v>
      </c>
      <c r="I14" s="25" t="n">
        <v>12</v>
      </c>
      <c r="J14" s="25" t="n">
        <v>24</v>
      </c>
      <c r="K14" s="38">
        <f>IF($A14="","",SUMIFS('Purchase Orders'!$J$5:$J$504,'Purchase Orders'!$D$5:$D$504,$A14))</f>
        <v/>
      </c>
      <c r="L14" s="38">
        <f>IF($A14="","",SUMIFS('Sales Orders'!$G$5:$G$1004,'Sales Orders'!$E$5:$E$1004,$A14))</f>
        <v/>
      </c>
      <c r="M14" s="38">
        <f>IF($A14="","",SUMIFS('Stock In-Out'!$E$5:$E$504,'Stock In-Out'!$B$5:$B$504,$A14,'Stock In-Out'!$D$5:$D$504,"In"))</f>
        <v/>
      </c>
      <c r="N14" s="38">
        <f>IF($A14="","",SUMIFS('Stock In-Out'!$E$5:$E$504,'Stock In-Out'!$B$5:$B$504,$A14,'Stock In-Out'!$D$5:$D$504,"Out"))</f>
        <v/>
      </c>
      <c r="O14" s="38">
        <f>IF($A14="","",H14+K14+M14-L14-N14)</f>
        <v/>
      </c>
      <c r="P14" s="38">
        <f>IF($A14="","",SUMIFS('Purchase Orders'!$K$5:$K$504,'Purchase Orders'!$D$5:$D$504,$A14))</f>
        <v/>
      </c>
      <c r="Q14" s="39">
        <f>IF($A14="","",IF(O14&lt;=0,"Out of stock",IF(O14&lt;=I14,"Reorder","OK")))</f>
        <v/>
      </c>
      <c r="R14" s="38">
        <f>IF($A14="","",IF(Q14="OK",0,MAX(0,J14-P14)))</f>
        <v/>
      </c>
      <c r="S14" s="40">
        <f>IF($A14="","",ROUND(O14*F14,2))</f>
        <v/>
      </c>
      <c r="T14" s="40">
        <f>IF($A14="","",ROUND(SUMIFS('Sales Orders'!$I$5:$I$1004,'Sales Orders'!$E$5:$E$1004,$A14),2))</f>
        <v/>
      </c>
      <c r="U14" s="40">
        <f>IF($A14="","",ROUND(SUMIFS('Sales Orders'!$K$5:$K$1004,'Sales Orders'!$E$5:$E$1004,$A14),2))</f>
        <v/>
      </c>
      <c r="V14" s="40">
        <f>IF($A14="","",T14-U14)</f>
        <v/>
      </c>
      <c r="W14" s="41">
        <f>IF($A14="","",IF(L14+MAX(0,O14)&lt;=0,"",L14/(L14+MAX(0,O14))))</f>
        <v/>
      </c>
      <c r="X14" s="38">
        <f>IF($A14="","",COUNTIF($T$5:$T$204,"&gt;"&amp;T14)+COUNTIF($T$5:T14,T14))</f>
        <v/>
      </c>
      <c r="Y14" s="38">
        <f>IF(OR(Q14="Reorder",Q14="Out of stock"),COUNTIF($Q$5:Q14,"Reorder")+COUNTIF($Q$5:Q14,"Out of stock"),"")</f>
        <v/>
      </c>
    </row>
    <row r="15">
      <c r="A15" s="24" t="inlineStr">
        <is>
          <t>SOCK-MER-BLK</t>
        </is>
      </c>
      <c r="B15" s="24" t="inlineStr">
        <is>
          <t>Merino socks, black</t>
        </is>
      </c>
      <c r="C15" s="24" t="inlineStr">
        <is>
          <t>Accessories</t>
        </is>
      </c>
      <c r="D15" s="24" t="inlineStr">
        <is>
          <t>Crew length, one size</t>
        </is>
      </c>
      <c r="E15" s="24" t="inlineStr">
        <is>
          <t>Example Textiles Ltd</t>
        </is>
      </c>
      <c r="F15" s="30" t="n">
        <v>3.9</v>
      </c>
      <c r="G15" s="30" t="n">
        <v>17</v>
      </c>
      <c r="H15" s="25" t="n">
        <v>87</v>
      </c>
      <c r="I15" s="25" t="n">
        <v>25</v>
      </c>
      <c r="J15" s="25" t="n">
        <v>60</v>
      </c>
      <c r="K15" s="38">
        <f>IF($A15="","",SUMIFS('Purchase Orders'!$J$5:$J$504,'Purchase Orders'!$D$5:$D$504,$A15))</f>
        <v/>
      </c>
      <c r="L15" s="38">
        <f>IF($A15="","",SUMIFS('Sales Orders'!$G$5:$G$1004,'Sales Orders'!$E$5:$E$1004,$A15))</f>
        <v/>
      </c>
      <c r="M15" s="38">
        <f>IF($A15="","",SUMIFS('Stock In-Out'!$E$5:$E$504,'Stock In-Out'!$B$5:$B$504,$A15,'Stock In-Out'!$D$5:$D$504,"In"))</f>
        <v/>
      </c>
      <c r="N15" s="38">
        <f>IF($A15="","",SUMIFS('Stock In-Out'!$E$5:$E$504,'Stock In-Out'!$B$5:$B$504,$A15,'Stock In-Out'!$D$5:$D$504,"Out"))</f>
        <v/>
      </c>
      <c r="O15" s="38">
        <f>IF($A15="","",H15+K15+M15-L15-N15)</f>
        <v/>
      </c>
      <c r="P15" s="38">
        <f>IF($A15="","",SUMIFS('Purchase Orders'!$K$5:$K$504,'Purchase Orders'!$D$5:$D$504,$A15))</f>
        <v/>
      </c>
      <c r="Q15" s="39">
        <f>IF($A15="","",IF(O15&lt;=0,"Out of stock",IF(O15&lt;=I15,"Reorder","OK")))</f>
        <v/>
      </c>
      <c r="R15" s="38">
        <f>IF($A15="","",IF(Q15="OK",0,MAX(0,J15-P15)))</f>
        <v/>
      </c>
      <c r="S15" s="40">
        <f>IF($A15="","",ROUND(O15*F15,2))</f>
        <v/>
      </c>
      <c r="T15" s="40">
        <f>IF($A15="","",ROUND(SUMIFS('Sales Orders'!$I$5:$I$1004,'Sales Orders'!$E$5:$E$1004,$A15),2))</f>
        <v/>
      </c>
      <c r="U15" s="40">
        <f>IF($A15="","",ROUND(SUMIFS('Sales Orders'!$K$5:$K$1004,'Sales Orders'!$E$5:$E$1004,$A15),2))</f>
        <v/>
      </c>
      <c r="V15" s="40">
        <f>IF($A15="","",T15-U15)</f>
        <v/>
      </c>
      <c r="W15" s="41">
        <f>IF($A15="","",IF(L15+MAX(0,O15)&lt;=0,"",L15/(L15+MAX(0,O15))))</f>
        <v/>
      </c>
      <c r="X15" s="38">
        <f>IF($A15="","",COUNTIF($T$5:$T$204,"&gt;"&amp;T15)+COUNTIF($T$5:T15,T15))</f>
        <v/>
      </c>
      <c r="Y15" s="38">
        <f>IF(OR(Q15="Reorder",Q15="Out of stock"),COUNTIF($Q$5:Q15,"Reorder")+COUNTIF($Q$5:Q15,"Out of stock"),"")</f>
        <v/>
      </c>
    </row>
    <row r="16">
      <c r="A16" s="24" t="inlineStr">
        <is>
          <t>GIFT-WRP-KIT</t>
        </is>
      </c>
      <c r="B16" s="24" t="inlineStr">
        <is>
          <t>Gift wrap kit</t>
        </is>
      </c>
      <c r="C16" s="24" t="inlineStr">
        <is>
          <t>Gifts</t>
        </is>
      </c>
      <c r="D16" s="24" t="inlineStr">
        <is>
          <t>Paper, ribbon and tags</t>
        </is>
      </c>
      <c r="E16" s="24" t="inlineStr">
        <is>
          <t>Demo Homewares</t>
        </is>
      </c>
      <c r="F16" s="30" t="n">
        <v>2.4</v>
      </c>
      <c r="G16" s="30" t="n">
        <v>9</v>
      </c>
      <c r="H16" s="25" t="n">
        <v>50</v>
      </c>
      <c r="I16" s="25" t="n">
        <v>20</v>
      </c>
      <c r="J16" s="25" t="n">
        <v>50</v>
      </c>
      <c r="K16" s="38">
        <f>IF($A16="","",SUMIFS('Purchase Orders'!$J$5:$J$504,'Purchase Orders'!$D$5:$D$504,$A16))</f>
        <v/>
      </c>
      <c r="L16" s="38">
        <f>IF($A16="","",SUMIFS('Sales Orders'!$G$5:$G$1004,'Sales Orders'!$E$5:$E$1004,$A16))</f>
        <v/>
      </c>
      <c r="M16" s="38">
        <f>IF($A16="","",SUMIFS('Stock In-Out'!$E$5:$E$504,'Stock In-Out'!$B$5:$B$504,$A16,'Stock In-Out'!$D$5:$D$504,"In"))</f>
        <v/>
      </c>
      <c r="N16" s="38">
        <f>IF($A16="","",SUMIFS('Stock In-Out'!$E$5:$E$504,'Stock In-Out'!$B$5:$B$504,$A16,'Stock In-Out'!$D$5:$D$504,"Out"))</f>
        <v/>
      </c>
      <c r="O16" s="38">
        <f>IF($A16="","",H16+K16+M16-L16-N16)</f>
        <v/>
      </c>
      <c r="P16" s="38">
        <f>IF($A16="","",SUMIFS('Purchase Orders'!$K$5:$K$504,'Purchase Orders'!$D$5:$D$504,$A16))</f>
        <v/>
      </c>
      <c r="Q16" s="39">
        <f>IF($A16="","",IF(O16&lt;=0,"Out of stock",IF(O16&lt;=I16,"Reorder","OK")))</f>
        <v/>
      </c>
      <c r="R16" s="38">
        <f>IF($A16="","",IF(Q16="OK",0,MAX(0,J16-P16)))</f>
        <v/>
      </c>
      <c r="S16" s="40">
        <f>IF($A16="","",ROUND(O16*F16,2))</f>
        <v/>
      </c>
      <c r="T16" s="40">
        <f>IF($A16="","",ROUND(SUMIFS('Sales Orders'!$I$5:$I$1004,'Sales Orders'!$E$5:$E$1004,$A16),2))</f>
        <v/>
      </c>
      <c r="U16" s="40">
        <f>IF($A16="","",ROUND(SUMIFS('Sales Orders'!$K$5:$K$1004,'Sales Orders'!$E$5:$E$1004,$A16),2))</f>
        <v/>
      </c>
      <c r="V16" s="40">
        <f>IF($A16="","",T16-U16)</f>
        <v/>
      </c>
      <c r="W16" s="41">
        <f>IF($A16="","",IF(L16+MAX(0,O16)&lt;=0,"",L16/(L16+MAX(0,O16))))</f>
        <v/>
      </c>
      <c r="X16" s="38">
        <f>IF($A16="","",COUNTIF($T$5:$T$204,"&gt;"&amp;T16)+COUNTIF($T$5:T16,T16))</f>
        <v/>
      </c>
      <c r="Y16" s="38">
        <f>IF(OR(Q16="Reorder",Q16="Out of stock"),COUNTIF($Q$5:Q16,"Reorder")+COUNTIF($Q$5:Q16,"Out of stock"),"")</f>
        <v/>
      </c>
    </row>
    <row r="17">
      <c r="A17" s="24" t="n"/>
      <c r="B17" s="24" t="n"/>
      <c r="C17" s="24" t="n"/>
      <c r="D17" s="24" t="n"/>
      <c r="E17" s="24" t="n"/>
      <c r="F17" s="30" t="n"/>
      <c r="G17" s="30" t="n"/>
      <c r="H17" s="25" t="n"/>
      <c r="I17" s="25" t="n"/>
      <c r="J17" s="25" t="n"/>
      <c r="K17" s="38">
        <f>IF($A17="","",SUMIFS('Purchase Orders'!$J$5:$J$504,'Purchase Orders'!$D$5:$D$504,$A17))</f>
        <v/>
      </c>
      <c r="L17" s="38">
        <f>IF($A17="","",SUMIFS('Sales Orders'!$G$5:$G$1004,'Sales Orders'!$E$5:$E$1004,$A17))</f>
        <v/>
      </c>
      <c r="M17" s="38">
        <f>IF($A17="","",SUMIFS('Stock In-Out'!$E$5:$E$504,'Stock In-Out'!$B$5:$B$504,$A17,'Stock In-Out'!$D$5:$D$504,"In"))</f>
        <v/>
      </c>
      <c r="N17" s="38">
        <f>IF($A17="","",SUMIFS('Stock In-Out'!$E$5:$E$504,'Stock In-Out'!$B$5:$B$504,$A17,'Stock In-Out'!$D$5:$D$504,"Out"))</f>
        <v/>
      </c>
      <c r="O17" s="38">
        <f>IF($A17="","",H17+K17+M17-L17-N17)</f>
        <v/>
      </c>
      <c r="P17" s="38">
        <f>IF($A17="","",SUMIFS('Purchase Orders'!$K$5:$K$504,'Purchase Orders'!$D$5:$D$504,$A17))</f>
        <v/>
      </c>
      <c r="Q17" s="39">
        <f>IF($A17="","",IF(O17&lt;=0,"Out of stock",IF(O17&lt;=I17,"Reorder","OK")))</f>
        <v/>
      </c>
      <c r="R17" s="38">
        <f>IF($A17="","",IF(Q17="OK",0,MAX(0,J17-P17)))</f>
        <v/>
      </c>
      <c r="S17" s="40">
        <f>IF($A17="","",ROUND(O17*F17,2))</f>
        <v/>
      </c>
      <c r="T17" s="40">
        <f>IF($A17="","",ROUND(SUMIFS('Sales Orders'!$I$5:$I$1004,'Sales Orders'!$E$5:$E$1004,$A17),2))</f>
        <v/>
      </c>
      <c r="U17" s="40">
        <f>IF($A17="","",ROUND(SUMIFS('Sales Orders'!$K$5:$K$1004,'Sales Orders'!$E$5:$E$1004,$A17),2))</f>
        <v/>
      </c>
      <c r="V17" s="40">
        <f>IF($A17="","",T17-U17)</f>
        <v/>
      </c>
      <c r="W17" s="41">
        <f>IF($A17="","",IF(L17+MAX(0,O17)&lt;=0,"",L17/(L17+MAX(0,O17))))</f>
        <v/>
      </c>
      <c r="X17" s="38">
        <f>IF($A17="","",COUNTIF($T$5:$T$204,"&gt;"&amp;T17)+COUNTIF($T$5:T17,T17))</f>
        <v/>
      </c>
      <c r="Y17" s="38">
        <f>IF(OR(Q17="Reorder",Q17="Out of stock"),COUNTIF($Q$5:Q17,"Reorder")+COUNTIF($Q$5:Q17,"Out of stock"),"")</f>
        <v/>
      </c>
    </row>
    <row r="18">
      <c r="A18" s="24" t="n"/>
      <c r="B18" s="24" t="n"/>
      <c r="C18" s="24" t="n"/>
      <c r="D18" s="24" t="n"/>
      <c r="E18" s="24" t="n"/>
      <c r="F18" s="30" t="n"/>
      <c r="G18" s="30" t="n"/>
      <c r="H18" s="25" t="n"/>
      <c r="I18" s="25" t="n"/>
      <c r="J18" s="25" t="n"/>
      <c r="K18" s="38">
        <f>IF($A18="","",SUMIFS('Purchase Orders'!$J$5:$J$504,'Purchase Orders'!$D$5:$D$504,$A18))</f>
        <v/>
      </c>
      <c r="L18" s="38">
        <f>IF($A18="","",SUMIFS('Sales Orders'!$G$5:$G$1004,'Sales Orders'!$E$5:$E$1004,$A18))</f>
        <v/>
      </c>
      <c r="M18" s="38">
        <f>IF($A18="","",SUMIFS('Stock In-Out'!$E$5:$E$504,'Stock In-Out'!$B$5:$B$504,$A18,'Stock In-Out'!$D$5:$D$504,"In"))</f>
        <v/>
      </c>
      <c r="N18" s="38">
        <f>IF($A18="","",SUMIFS('Stock In-Out'!$E$5:$E$504,'Stock In-Out'!$B$5:$B$504,$A18,'Stock In-Out'!$D$5:$D$504,"Out"))</f>
        <v/>
      </c>
      <c r="O18" s="38">
        <f>IF($A18="","",H18+K18+M18-L18-N18)</f>
        <v/>
      </c>
      <c r="P18" s="38">
        <f>IF($A18="","",SUMIFS('Purchase Orders'!$K$5:$K$504,'Purchase Orders'!$D$5:$D$504,$A18))</f>
        <v/>
      </c>
      <c r="Q18" s="39">
        <f>IF($A18="","",IF(O18&lt;=0,"Out of stock",IF(O18&lt;=I18,"Reorder","OK")))</f>
        <v/>
      </c>
      <c r="R18" s="38">
        <f>IF($A18="","",IF(Q18="OK",0,MAX(0,J18-P18)))</f>
        <v/>
      </c>
      <c r="S18" s="40">
        <f>IF($A18="","",ROUND(O18*F18,2))</f>
        <v/>
      </c>
      <c r="T18" s="40">
        <f>IF($A18="","",ROUND(SUMIFS('Sales Orders'!$I$5:$I$1004,'Sales Orders'!$E$5:$E$1004,$A18),2))</f>
        <v/>
      </c>
      <c r="U18" s="40">
        <f>IF($A18="","",ROUND(SUMIFS('Sales Orders'!$K$5:$K$1004,'Sales Orders'!$E$5:$E$1004,$A18),2))</f>
        <v/>
      </c>
      <c r="V18" s="40">
        <f>IF($A18="","",T18-U18)</f>
        <v/>
      </c>
      <c r="W18" s="41">
        <f>IF($A18="","",IF(L18+MAX(0,O18)&lt;=0,"",L18/(L18+MAX(0,O18))))</f>
        <v/>
      </c>
      <c r="X18" s="38">
        <f>IF($A18="","",COUNTIF($T$5:$T$204,"&gt;"&amp;T18)+COUNTIF($T$5:T18,T18))</f>
        <v/>
      </c>
      <c r="Y18" s="38">
        <f>IF(OR(Q18="Reorder",Q18="Out of stock"),COUNTIF($Q$5:Q18,"Reorder")+COUNTIF($Q$5:Q18,"Out of stock"),"")</f>
        <v/>
      </c>
    </row>
    <row r="19">
      <c r="A19" s="24" t="n"/>
      <c r="B19" s="24" t="n"/>
      <c r="C19" s="24" t="n"/>
      <c r="D19" s="24" t="n"/>
      <c r="E19" s="24" t="n"/>
      <c r="F19" s="30" t="n"/>
      <c r="G19" s="30" t="n"/>
      <c r="H19" s="25" t="n"/>
      <c r="I19" s="25" t="n"/>
      <c r="J19" s="25" t="n"/>
      <c r="K19" s="38">
        <f>IF($A19="","",SUMIFS('Purchase Orders'!$J$5:$J$504,'Purchase Orders'!$D$5:$D$504,$A19))</f>
        <v/>
      </c>
      <c r="L19" s="38">
        <f>IF($A19="","",SUMIFS('Sales Orders'!$G$5:$G$1004,'Sales Orders'!$E$5:$E$1004,$A19))</f>
        <v/>
      </c>
      <c r="M19" s="38">
        <f>IF($A19="","",SUMIFS('Stock In-Out'!$E$5:$E$504,'Stock In-Out'!$B$5:$B$504,$A19,'Stock In-Out'!$D$5:$D$504,"In"))</f>
        <v/>
      </c>
      <c r="N19" s="38">
        <f>IF($A19="","",SUMIFS('Stock In-Out'!$E$5:$E$504,'Stock In-Out'!$B$5:$B$504,$A19,'Stock In-Out'!$D$5:$D$504,"Out"))</f>
        <v/>
      </c>
      <c r="O19" s="38">
        <f>IF($A19="","",H19+K19+M19-L19-N19)</f>
        <v/>
      </c>
      <c r="P19" s="38">
        <f>IF($A19="","",SUMIFS('Purchase Orders'!$K$5:$K$504,'Purchase Orders'!$D$5:$D$504,$A19))</f>
        <v/>
      </c>
      <c r="Q19" s="39">
        <f>IF($A19="","",IF(O19&lt;=0,"Out of stock",IF(O19&lt;=I19,"Reorder","OK")))</f>
        <v/>
      </c>
      <c r="R19" s="38">
        <f>IF($A19="","",IF(Q19="OK",0,MAX(0,J19-P19)))</f>
        <v/>
      </c>
      <c r="S19" s="40">
        <f>IF($A19="","",ROUND(O19*F19,2))</f>
        <v/>
      </c>
      <c r="T19" s="40">
        <f>IF($A19="","",ROUND(SUMIFS('Sales Orders'!$I$5:$I$1004,'Sales Orders'!$E$5:$E$1004,$A19),2))</f>
        <v/>
      </c>
      <c r="U19" s="40">
        <f>IF($A19="","",ROUND(SUMIFS('Sales Orders'!$K$5:$K$1004,'Sales Orders'!$E$5:$E$1004,$A19),2))</f>
        <v/>
      </c>
      <c r="V19" s="40">
        <f>IF($A19="","",T19-U19)</f>
        <v/>
      </c>
      <c r="W19" s="41">
        <f>IF($A19="","",IF(L19+MAX(0,O19)&lt;=0,"",L19/(L19+MAX(0,O19))))</f>
        <v/>
      </c>
      <c r="X19" s="38">
        <f>IF($A19="","",COUNTIF($T$5:$T$204,"&gt;"&amp;T19)+COUNTIF($T$5:T19,T19))</f>
        <v/>
      </c>
      <c r="Y19" s="38">
        <f>IF(OR(Q19="Reorder",Q19="Out of stock"),COUNTIF($Q$5:Q19,"Reorder")+COUNTIF($Q$5:Q19,"Out of stock"),"")</f>
        <v/>
      </c>
    </row>
    <row r="20">
      <c r="A20" s="24" t="n"/>
      <c r="B20" s="24" t="n"/>
      <c r="C20" s="24" t="n"/>
      <c r="D20" s="24" t="n"/>
      <c r="E20" s="24" t="n"/>
      <c r="F20" s="30" t="n"/>
      <c r="G20" s="30" t="n"/>
      <c r="H20" s="25" t="n"/>
      <c r="I20" s="25" t="n"/>
      <c r="J20" s="25" t="n"/>
      <c r="K20" s="38">
        <f>IF($A20="","",SUMIFS('Purchase Orders'!$J$5:$J$504,'Purchase Orders'!$D$5:$D$504,$A20))</f>
        <v/>
      </c>
      <c r="L20" s="38">
        <f>IF($A20="","",SUMIFS('Sales Orders'!$G$5:$G$1004,'Sales Orders'!$E$5:$E$1004,$A20))</f>
        <v/>
      </c>
      <c r="M20" s="38">
        <f>IF($A20="","",SUMIFS('Stock In-Out'!$E$5:$E$504,'Stock In-Out'!$B$5:$B$504,$A20,'Stock In-Out'!$D$5:$D$504,"In"))</f>
        <v/>
      </c>
      <c r="N20" s="38">
        <f>IF($A20="","",SUMIFS('Stock In-Out'!$E$5:$E$504,'Stock In-Out'!$B$5:$B$504,$A20,'Stock In-Out'!$D$5:$D$504,"Out"))</f>
        <v/>
      </c>
      <c r="O20" s="38">
        <f>IF($A20="","",H20+K20+M20-L20-N20)</f>
        <v/>
      </c>
      <c r="P20" s="38">
        <f>IF($A20="","",SUMIFS('Purchase Orders'!$K$5:$K$504,'Purchase Orders'!$D$5:$D$504,$A20))</f>
        <v/>
      </c>
      <c r="Q20" s="39">
        <f>IF($A20="","",IF(O20&lt;=0,"Out of stock",IF(O20&lt;=I20,"Reorder","OK")))</f>
        <v/>
      </c>
      <c r="R20" s="38">
        <f>IF($A20="","",IF(Q20="OK",0,MAX(0,J20-P20)))</f>
        <v/>
      </c>
      <c r="S20" s="40">
        <f>IF($A20="","",ROUND(O20*F20,2))</f>
        <v/>
      </c>
      <c r="T20" s="40">
        <f>IF($A20="","",ROUND(SUMIFS('Sales Orders'!$I$5:$I$1004,'Sales Orders'!$E$5:$E$1004,$A20),2))</f>
        <v/>
      </c>
      <c r="U20" s="40">
        <f>IF($A20="","",ROUND(SUMIFS('Sales Orders'!$K$5:$K$1004,'Sales Orders'!$E$5:$E$1004,$A20),2))</f>
        <v/>
      </c>
      <c r="V20" s="40">
        <f>IF($A20="","",T20-U20)</f>
        <v/>
      </c>
      <c r="W20" s="41">
        <f>IF($A20="","",IF(L20+MAX(0,O20)&lt;=0,"",L20/(L20+MAX(0,O20))))</f>
        <v/>
      </c>
      <c r="X20" s="38">
        <f>IF($A20="","",COUNTIF($T$5:$T$204,"&gt;"&amp;T20)+COUNTIF($T$5:T20,T20))</f>
        <v/>
      </c>
      <c r="Y20" s="38">
        <f>IF(OR(Q20="Reorder",Q20="Out of stock"),COUNTIF($Q$5:Q20,"Reorder")+COUNTIF($Q$5:Q20,"Out of stock"),"")</f>
        <v/>
      </c>
    </row>
    <row r="21">
      <c r="A21" s="24" t="n"/>
      <c r="B21" s="24" t="n"/>
      <c r="C21" s="24" t="n"/>
      <c r="D21" s="24" t="n"/>
      <c r="E21" s="24" t="n"/>
      <c r="F21" s="30" t="n"/>
      <c r="G21" s="30" t="n"/>
      <c r="H21" s="25" t="n"/>
      <c r="I21" s="25" t="n"/>
      <c r="J21" s="25" t="n"/>
      <c r="K21" s="38">
        <f>IF($A21="","",SUMIFS('Purchase Orders'!$J$5:$J$504,'Purchase Orders'!$D$5:$D$504,$A21))</f>
        <v/>
      </c>
      <c r="L21" s="38">
        <f>IF($A21="","",SUMIFS('Sales Orders'!$G$5:$G$1004,'Sales Orders'!$E$5:$E$1004,$A21))</f>
        <v/>
      </c>
      <c r="M21" s="38">
        <f>IF($A21="","",SUMIFS('Stock In-Out'!$E$5:$E$504,'Stock In-Out'!$B$5:$B$504,$A21,'Stock In-Out'!$D$5:$D$504,"In"))</f>
        <v/>
      </c>
      <c r="N21" s="38">
        <f>IF($A21="","",SUMIFS('Stock In-Out'!$E$5:$E$504,'Stock In-Out'!$B$5:$B$504,$A21,'Stock In-Out'!$D$5:$D$504,"Out"))</f>
        <v/>
      </c>
      <c r="O21" s="38">
        <f>IF($A21="","",H21+K21+M21-L21-N21)</f>
        <v/>
      </c>
      <c r="P21" s="38">
        <f>IF($A21="","",SUMIFS('Purchase Orders'!$K$5:$K$504,'Purchase Orders'!$D$5:$D$504,$A21))</f>
        <v/>
      </c>
      <c r="Q21" s="39">
        <f>IF($A21="","",IF(O21&lt;=0,"Out of stock",IF(O21&lt;=I21,"Reorder","OK")))</f>
        <v/>
      </c>
      <c r="R21" s="38">
        <f>IF($A21="","",IF(Q21="OK",0,MAX(0,J21-P21)))</f>
        <v/>
      </c>
      <c r="S21" s="40">
        <f>IF($A21="","",ROUND(O21*F21,2))</f>
        <v/>
      </c>
      <c r="T21" s="40">
        <f>IF($A21="","",ROUND(SUMIFS('Sales Orders'!$I$5:$I$1004,'Sales Orders'!$E$5:$E$1004,$A21),2))</f>
        <v/>
      </c>
      <c r="U21" s="40">
        <f>IF($A21="","",ROUND(SUMIFS('Sales Orders'!$K$5:$K$1004,'Sales Orders'!$E$5:$E$1004,$A21),2))</f>
        <v/>
      </c>
      <c r="V21" s="40">
        <f>IF($A21="","",T21-U21)</f>
        <v/>
      </c>
      <c r="W21" s="41">
        <f>IF($A21="","",IF(L21+MAX(0,O21)&lt;=0,"",L21/(L21+MAX(0,O21))))</f>
        <v/>
      </c>
      <c r="X21" s="38">
        <f>IF($A21="","",COUNTIF($T$5:$T$204,"&gt;"&amp;T21)+COUNTIF($T$5:T21,T21))</f>
        <v/>
      </c>
      <c r="Y21" s="38">
        <f>IF(OR(Q21="Reorder",Q21="Out of stock"),COUNTIF($Q$5:Q21,"Reorder")+COUNTIF($Q$5:Q21,"Out of stock"),"")</f>
        <v/>
      </c>
    </row>
    <row r="22">
      <c r="A22" s="24" t="n"/>
      <c r="B22" s="24" t="n"/>
      <c r="C22" s="24" t="n"/>
      <c r="D22" s="24" t="n"/>
      <c r="E22" s="24" t="n"/>
      <c r="F22" s="30" t="n"/>
      <c r="G22" s="30" t="n"/>
      <c r="H22" s="25" t="n"/>
      <c r="I22" s="25" t="n"/>
      <c r="J22" s="25" t="n"/>
      <c r="K22" s="38">
        <f>IF($A22="","",SUMIFS('Purchase Orders'!$J$5:$J$504,'Purchase Orders'!$D$5:$D$504,$A22))</f>
        <v/>
      </c>
      <c r="L22" s="38">
        <f>IF($A22="","",SUMIFS('Sales Orders'!$G$5:$G$1004,'Sales Orders'!$E$5:$E$1004,$A22))</f>
        <v/>
      </c>
      <c r="M22" s="38">
        <f>IF($A22="","",SUMIFS('Stock In-Out'!$E$5:$E$504,'Stock In-Out'!$B$5:$B$504,$A22,'Stock In-Out'!$D$5:$D$504,"In"))</f>
        <v/>
      </c>
      <c r="N22" s="38">
        <f>IF($A22="","",SUMIFS('Stock In-Out'!$E$5:$E$504,'Stock In-Out'!$B$5:$B$504,$A22,'Stock In-Out'!$D$5:$D$504,"Out"))</f>
        <v/>
      </c>
      <c r="O22" s="38">
        <f>IF($A22="","",H22+K22+M22-L22-N22)</f>
        <v/>
      </c>
      <c r="P22" s="38">
        <f>IF($A22="","",SUMIFS('Purchase Orders'!$K$5:$K$504,'Purchase Orders'!$D$5:$D$504,$A22))</f>
        <v/>
      </c>
      <c r="Q22" s="39">
        <f>IF($A22="","",IF(O22&lt;=0,"Out of stock",IF(O22&lt;=I22,"Reorder","OK")))</f>
        <v/>
      </c>
      <c r="R22" s="38">
        <f>IF($A22="","",IF(Q22="OK",0,MAX(0,J22-P22)))</f>
        <v/>
      </c>
      <c r="S22" s="40">
        <f>IF($A22="","",ROUND(O22*F22,2))</f>
        <v/>
      </c>
      <c r="T22" s="40">
        <f>IF($A22="","",ROUND(SUMIFS('Sales Orders'!$I$5:$I$1004,'Sales Orders'!$E$5:$E$1004,$A22),2))</f>
        <v/>
      </c>
      <c r="U22" s="40">
        <f>IF($A22="","",ROUND(SUMIFS('Sales Orders'!$K$5:$K$1004,'Sales Orders'!$E$5:$E$1004,$A22),2))</f>
        <v/>
      </c>
      <c r="V22" s="40">
        <f>IF($A22="","",T22-U22)</f>
        <v/>
      </c>
      <c r="W22" s="41">
        <f>IF($A22="","",IF(L22+MAX(0,O22)&lt;=0,"",L22/(L22+MAX(0,O22))))</f>
        <v/>
      </c>
      <c r="X22" s="38">
        <f>IF($A22="","",COUNTIF($T$5:$T$204,"&gt;"&amp;T22)+COUNTIF($T$5:T22,T22))</f>
        <v/>
      </c>
      <c r="Y22" s="38">
        <f>IF(OR(Q22="Reorder",Q22="Out of stock"),COUNTIF($Q$5:Q22,"Reorder")+COUNTIF($Q$5:Q22,"Out of stock"),"")</f>
        <v/>
      </c>
    </row>
    <row r="23">
      <c r="A23" s="24" t="n"/>
      <c r="B23" s="24" t="n"/>
      <c r="C23" s="24" t="n"/>
      <c r="D23" s="24" t="n"/>
      <c r="E23" s="24" t="n"/>
      <c r="F23" s="30" t="n"/>
      <c r="G23" s="30" t="n"/>
      <c r="H23" s="25" t="n"/>
      <c r="I23" s="25" t="n"/>
      <c r="J23" s="25" t="n"/>
      <c r="K23" s="38">
        <f>IF($A23="","",SUMIFS('Purchase Orders'!$J$5:$J$504,'Purchase Orders'!$D$5:$D$504,$A23))</f>
        <v/>
      </c>
      <c r="L23" s="38">
        <f>IF($A23="","",SUMIFS('Sales Orders'!$G$5:$G$1004,'Sales Orders'!$E$5:$E$1004,$A23))</f>
        <v/>
      </c>
      <c r="M23" s="38">
        <f>IF($A23="","",SUMIFS('Stock In-Out'!$E$5:$E$504,'Stock In-Out'!$B$5:$B$504,$A23,'Stock In-Out'!$D$5:$D$504,"In"))</f>
        <v/>
      </c>
      <c r="N23" s="38">
        <f>IF($A23="","",SUMIFS('Stock In-Out'!$E$5:$E$504,'Stock In-Out'!$B$5:$B$504,$A23,'Stock In-Out'!$D$5:$D$504,"Out"))</f>
        <v/>
      </c>
      <c r="O23" s="38">
        <f>IF($A23="","",H23+K23+M23-L23-N23)</f>
        <v/>
      </c>
      <c r="P23" s="38">
        <f>IF($A23="","",SUMIFS('Purchase Orders'!$K$5:$K$504,'Purchase Orders'!$D$5:$D$504,$A23))</f>
        <v/>
      </c>
      <c r="Q23" s="39">
        <f>IF($A23="","",IF(O23&lt;=0,"Out of stock",IF(O23&lt;=I23,"Reorder","OK")))</f>
        <v/>
      </c>
      <c r="R23" s="38">
        <f>IF($A23="","",IF(Q23="OK",0,MAX(0,J23-P23)))</f>
        <v/>
      </c>
      <c r="S23" s="40">
        <f>IF($A23="","",ROUND(O23*F23,2))</f>
        <v/>
      </c>
      <c r="T23" s="40">
        <f>IF($A23="","",ROUND(SUMIFS('Sales Orders'!$I$5:$I$1004,'Sales Orders'!$E$5:$E$1004,$A23),2))</f>
        <v/>
      </c>
      <c r="U23" s="40">
        <f>IF($A23="","",ROUND(SUMIFS('Sales Orders'!$K$5:$K$1004,'Sales Orders'!$E$5:$E$1004,$A23),2))</f>
        <v/>
      </c>
      <c r="V23" s="40">
        <f>IF($A23="","",T23-U23)</f>
        <v/>
      </c>
      <c r="W23" s="41">
        <f>IF($A23="","",IF(L23+MAX(0,O23)&lt;=0,"",L23/(L23+MAX(0,O23))))</f>
        <v/>
      </c>
      <c r="X23" s="38">
        <f>IF($A23="","",COUNTIF($T$5:$T$204,"&gt;"&amp;T23)+COUNTIF($T$5:T23,T23))</f>
        <v/>
      </c>
      <c r="Y23" s="38">
        <f>IF(OR(Q23="Reorder",Q23="Out of stock"),COUNTIF($Q$5:Q23,"Reorder")+COUNTIF($Q$5:Q23,"Out of stock"),"")</f>
        <v/>
      </c>
    </row>
    <row r="24">
      <c r="A24" s="24" t="n"/>
      <c r="B24" s="24" t="n"/>
      <c r="C24" s="24" t="n"/>
      <c r="D24" s="24" t="n"/>
      <c r="E24" s="24" t="n"/>
      <c r="F24" s="30" t="n"/>
      <c r="G24" s="30" t="n"/>
      <c r="H24" s="25" t="n"/>
      <c r="I24" s="25" t="n"/>
      <c r="J24" s="25" t="n"/>
      <c r="K24" s="38">
        <f>IF($A24="","",SUMIFS('Purchase Orders'!$J$5:$J$504,'Purchase Orders'!$D$5:$D$504,$A24))</f>
        <v/>
      </c>
      <c r="L24" s="38">
        <f>IF($A24="","",SUMIFS('Sales Orders'!$G$5:$G$1004,'Sales Orders'!$E$5:$E$1004,$A24))</f>
        <v/>
      </c>
      <c r="M24" s="38">
        <f>IF($A24="","",SUMIFS('Stock In-Out'!$E$5:$E$504,'Stock In-Out'!$B$5:$B$504,$A24,'Stock In-Out'!$D$5:$D$504,"In"))</f>
        <v/>
      </c>
      <c r="N24" s="38">
        <f>IF($A24="","",SUMIFS('Stock In-Out'!$E$5:$E$504,'Stock In-Out'!$B$5:$B$504,$A24,'Stock In-Out'!$D$5:$D$504,"Out"))</f>
        <v/>
      </c>
      <c r="O24" s="38">
        <f>IF($A24="","",H24+K24+M24-L24-N24)</f>
        <v/>
      </c>
      <c r="P24" s="38">
        <f>IF($A24="","",SUMIFS('Purchase Orders'!$K$5:$K$504,'Purchase Orders'!$D$5:$D$504,$A24))</f>
        <v/>
      </c>
      <c r="Q24" s="39">
        <f>IF($A24="","",IF(O24&lt;=0,"Out of stock",IF(O24&lt;=I24,"Reorder","OK")))</f>
        <v/>
      </c>
      <c r="R24" s="38">
        <f>IF($A24="","",IF(Q24="OK",0,MAX(0,J24-P24)))</f>
        <v/>
      </c>
      <c r="S24" s="40">
        <f>IF($A24="","",ROUND(O24*F24,2))</f>
        <v/>
      </c>
      <c r="T24" s="40">
        <f>IF($A24="","",ROUND(SUMIFS('Sales Orders'!$I$5:$I$1004,'Sales Orders'!$E$5:$E$1004,$A24),2))</f>
        <v/>
      </c>
      <c r="U24" s="40">
        <f>IF($A24="","",ROUND(SUMIFS('Sales Orders'!$K$5:$K$1004,'Sales Orders'!$E$5:$E$1004,$A24),2))</f>
        <v/>
      </c>
      <c r="V24" s="40">
        <f>IF($A24="","",T24-U24)</f>
        <v/>
      </c>
      <c r="W24" s="41">
        <f>IF($A24="","",IF(L24+MAX(0,O24)&lt;=0,"",L24/(L24+MAX(0,O24))))</f>
        <v/>
      </c>
      <c r="X24" s="38">
        <f>IF($A24="","",COUNTIF($T$5:$T$204,"&gt;"&amp;T24)+COUNTIF($T$5:T24,T24))</f>
        <v/>
      </c>
      <c r="Y24" s="38">
        <f>IF(OR(Q24="Reorder",Q24="Out of stock"),COUNTIF($Q$5:Q24,"Reorder")+COUNTIF($Q$5:Q24,"Out of stock"),"")</f>
        <v/>
      </c>
    </row>
    <row r="25">
      <c r="A25" s="24" t="n"/>
      <c r="B25" s="24" t="n"/>
      <c r="C25" s="24" t="n"/>
      <c r="D25" s="24" t="n"/>
      <c r="E25" s="24" t="n"/>
      <c r="F25" s="30" t="n"/>
      <c r="G25" s="30" t="n"/>
      <c r="H25" s="25" t="n"/>
      <c r="I25" s="25" t="n"/>
      <c r="J25" s="25" t="n"/>
      <c r="K25" s="38">
        <f>IF($A25="","",SUMIFS('Purchase Orders'!$J$5:$J$504,'Purchase Orders'!$D$5:$D$504,$A25))</f>
        <v/>
      </c>
      <c r="L25" s="38">
        <f>IF($A25="","",SUMIFS('Sales Orders'!$G$5:$G$1004,'Sales Orders'!$E$5:$E$1004,$A25))</f>
        <v/>
      </c>
      <c r="M25" s="38">
        <f>IF($A25="","",SUMIFS('Stock In-Out'!$E$5:$E$504,'Stock In-Out'!$B$5:$B$504,$A25,'Stock In-Out'!$D$5:$D$504,"In"))</f>
        <v/>
      </c>
      <c r="N25" s="38">
        <f>IF($A25="","",SUMIFS('Stock In-Out'!$E$5:$E$504,'Stock In-Out'!$B$5:$B$504,$A25,'Stock In-Out'!$D$5:$D$504,"Out"))</f>
        <v/>
      </c>
      <c r="O25" s="38">
        <f>IF($A25="","",H25+K25+M25-L25-N25)</f>
        <v/>
      </c>
      <c r="P25" s="38">
        <f>IF($A25="","",SUMIFS('Purchase Orders'!$K$5:$K$504,'Purchase Orders'!$D$5:$D$504,$A25))</f>
        <v/>
      </c>
      <c r="Q25" s="39">
        <f>IF($A25="","",IF(O25&lt;=0,"Out of stock",IF(O25&lt;=I25,"Reorder","OK")))</f>
        <v/>
      </c>
      <c r="R25" s="38">
        <f>IF($A25="","",IF(Q25="OK",0,MAX(0,J25-P25)))</f>
        <v/>
      </c>
      <c r="S25" s="40">
        <f>IF($A25="","",ROUND(O25*F25,2))</f>
        <v/>
      </c>
      <c r="T25" s="40">
        <f>IF($A25="","",ROUND(SUMIFS('Sales Orders'!$I$5:$I$1004,'Sales Orders'!$E$5:$E$1004,$A25),2))</f>
        <v/>
      </c>
      <c r="U25" s="40">
        <f>IF($A25="","",ROUND(SUMIFS('Sales Orders'!$K$5:$K$1004,'Sales Orders'!$E$5:$E$1004,$A25),2))</f>
        <v/>
      </c>
      <c r="V25" s="40">
        <f>IF($A25="","",T25-U25)</f>
        <v/>
      </c>
      <c r="W25" s="41">
        <f>IF($A25="","",IF(L25+MAX(0,O25)&lt;=0,"",L25/(L25+MAX(0,O25))))</f>
        <v/>
      </c>
      <c r="X25" s="38">
        <f>IF($A25="","",COUNTIF($T$5:$T$204,"&gt;"&amp;T25)+COUNTIF($T$5:T25,T25))</f>
        <v/>
      </c>
      <c r="Y25" s="38">
        <f>IF(OR(Q25="Reorder",Q25="Out of stock"),COUNTIF($Q$5:Q25,"Reorder")+COUNTIF($Q$5:Q25,"Out of stock"),"")</f>
        <v/>
      </c>
    </row>
    <row r="26">
      <c r="A26" s="24" t="n"/>
      <c r="B26" s="24" t="n"/>
      <c r="C26" s="24" t="n"/>
      <c r="D26" s="24" t="n"/>
      <c r="E26" s="24" t="n"/>
      <c r="F26" s="30" t="n"/>
      <c r="G26" s="30" t="n"/>
      <c r="H26" s="25" t="n"/>
      <c r="I26" s="25" t="n"/>
      <c r="J26" s="25" t="n"/>
      <c r="K26" s="38">
        <f>IF($A26="","",SUMIFS('Purchase Orders'!$J$5:$J$504,'Purchase Orders'!$D$5:$D$504,$A26))</f>
        <v/>
      </c>
      <c r="L26" s="38">
        <f>IF($A26="","",SUMIFS('Sales Orders'!$G$5:$G$1004,'Sales Orders'!$E$5:$E$1004,$A26))</f>
        <v/>
      </c>
      <c r="M26" s="38">
        <f>IF($A26="","",SUMIFS('Stock In-Out'!$E$5:$E$504,'Stock In-Out'!$B$5:$B$504,$A26,'Stock In-Out'!$D$5:$D$504,"In"))</f>
        <v/>
      </c>
      <c r="N26" s="38">
        <f>IF($A26="","",SUMIFS('Stock In-Out'!$E$5:$E$504,'Stock In-Out'!$B$5:$B$504,$A26,'Stock In-Out'!$D$5:$D$504,"Out"))</f>
        <v/>
      </c>
      <c r="O26" s="38">
        <f>IF($A26="","",H26+K26+M26-L26-N26)</f>
        <v/>
      </c>
      <c r="P26" s="38">
        <f>IF($A26="","",SUMIFS('Purchase Orders'!$K$5:$K$504,'Purchase Orders'!$D$5:$D$504,$A26))</f>
        <v/>
      </c>
      <c r="Q26" s="39">
        <f>IF($A26="","",IF(O26&lt;=0,"Out of stock",IF(O26&lt;=I26,"Reorder","OK")))</f>
        <v/>
      </c>
      <c r="R26" s="38">
        <f>IF($A26="","",IF(Q26="OK",0,MAX(0,J26-P26)))</f>
        <v/>
      </c>
      <c r="S26" s="40">
        <f>IF($A26="","",ROUND(O26*F26,2))</f>
        <v/>
      </c>
      <c r="T26" s="40">
        <f>IF($A26="","",ROUND(SUMIFS('Sales Orders'!$I$5:$I$1004,'Sales Orders'!$E$5:$E$1004,$A26),2))</f>
        <v/>
      </c>
      <c r="U26" s="40">
        <f>IF($A26="","",ROUND(SUMIFS('Sales Orders'!$K$5:$K$1004,'Sales Orders'!$E$5:$E$1004,$A26),2))</f>
        <v/>
      </c>
      <c r="V26" s="40">
        <f>IF($A26="","",T26-U26)</f>
        <v/>
      </c>
      <c r="W26" s="41">
        <f>IF($A26="","",IF(L26+MAX(0,O26)&lt;=0,"",L26/(L26+MAX(0,O26))))</f>
        <v/>
      </c>
      <c r="X26" s="38">
        <f>IF($A26="","",COUNTIF($T$5:$T$204,"&gt;"&amp;T26)+COUNTIF($T$5:T26,T26))</f>
        <v/>
      </c>
      <c r="Y26" s="38">
        <f>IF(OR(Q26="Reorder",Q26="Out of stock"),COUNTIF($Q$5:Q26,"Reorder")+COUNTIF($Q$5:Q26,"Out of stock"),"")</f>
        <v/>
      </c>
    </row>
    <row r="27">
      <c r="A27" s="24" t="n"/>
      <c r="B27" s="24" t="n"/>
      <c r="C27" s="24" t="n"/>
      <c r="D27" s="24" t="n"/>
      <c r="E27" s="24" t="n"/>
      <c r="F27" s="30" t="n"/>
      <c r="G27" s="30" t="n"/>
      <c r="H27" s="25" t="n"/>
      <c r="I27" s="25" t="n"/>
      <c r="J27" s="25" t="n"/>
      <c r="K27" s="38">
        <f>IF($A27="","",SUMIFS('Purchase Orders'!$J$5:$J$504,'Purchase Orders'!$D$5:$D$504,$A27))</f>
        <v/>
      </c>
      <c r="L27" s="38">
        <f>IF($A27="","",SUMIFS('Sales Orders'!$G$5:$G$1004,'Sales Orders'!$E$5:$E$1004,$A27))</f>
        <v/>
      </c>
      <c r="M27" s="38">
        <f>IF($A27="","",SUMIFS('Stock In-Out'!$E$5:$E$504,'Stock In-Out'!$B$5:$B$504,$A27,'Stock In-Out'!$D$5:$D$504,"In"))</f>
        <v/>
      </c>
      <c r="N27" s="38">
        <f>IF($A27="","",SUMIFS('Stock In-Out'!$E$5:$E$504,'Stock In-Out'!$B$5:$B$504,$A27,'Stock In-Out'!$D$5:$D$504,"Out"))</f>
        <v/>
      </c>
      <c r="O27" s="38">
        <f>IF($A27="","",H27+K27+M27-L27-N27)</f>
        <v/>
      </c>
      <c r="P27" s="38">
        <f>IF($A27="","",SUMIFS('Purchase Orders'!$K$5:$K$504,'Purchase Orders'!$D$5:$D$504,$A27))</f>
        <v/>
      </c>
      <c r="Q27" s="39">
        <f>IF($A27="","",IF(O27&lt;=0,"Out of stock",IF(O27&lt;=I27,"Reorder","OK")))</f>
        <v/>
      </c>
      <c r="R27" s="38">
        <f>IF($A27="","",IF(Q27="OK",0,MAX(0,J27-P27)))</f>
        <v/>
      </c>
      <c r="S27" s="40">
        <f>IF($A27="","",ROUND(O27*F27,2))</f>
        <v/>
      </c>
      <c r="T27" s="40">
        <f>IF($A27="","",ROUND(SUMIFS('Sales Orders'!$I$5:$I$1004,'Sales Orders'!$E$5:$E$1004,$A27),2))</f>
        <v/>
      </c>
      <c r="U27" s="40">
        <f>IF($A27="","",ROUND(SUMIFS('Sales Orders'!$K$5:$K$1004,'Sales Orders'!$E$5:$E$1004,$A27),2))</f>
        <v/>
      </c>
      <c r="V27" s="40">
        <f>IF($A27="","",T27-U27)</f>
        <v/>
      </c>
      <c r="W27" s="41">
        <f>IF($A27="","",IF(L27+MAX(0,O27)&lt;=0,"",L27/(L27+MAX(0,O27))))</f>
        <v/>
      </c>
      <c r="X27" s="38">
        <f>IF($A27="","",COUNTIF($T$5:$T$204,"&gt;"&amp;T27)+COUNTIF($T$5:T27,T27))</f>
        <v/>
      </c>
      <c r="Y27" s="38">
        <f>IF(OR(Q27="Reorder",Q27="Out of stock"),COUNTIF($Q$5:Q27,"Reorder")+COUNTIF($Q$5:Q27,"Out of stock"),"")</f>
        <v/>
      </c>
    </row>
    <row r="28">
      <c r="A28" s="24" t="n"/>
      <c r="B28" s="24" t="n"/>
      <c r="C28" s="24" t="n"/>
      <c r="D28" s="24" t="n"/>
      <c r="E28" s="24" t="n"/>
      <c r="F28" s="30" t="n"/>
      <c r="G28" s="30" t="n"/>
      <c r="H28" s="25" t="n"/>
      <c r="I28" s="25" t="n"/>
      <c r="J28" s="25" t="n"/>
      <c r="K28" s="38">
        <f>IF($A28="","",SUMIFS('Purchase Orders'!$J$5:$J$504,'Purchase Orders'!$D$5:$D$504,$A28))</f>
        <v/>
      </c>
      <c r="L28" s="38">
        <f>IF($A28="","",SUMIFS('Sales Orders'!$G$5:$G$1004,'Sales Orders'!$E$5:$E$1004,$A28))</f>
        <v/>
      </c>
      <c r="M28" s="38">
        <f>IF($A28="","",SUMIFS('Stock In-Out'!$E$5:$E$504,'Stock In-Out'!$B$5:$B$504,$A28,'Stock In-Out'!$D$5:$D$504,"In"))</f>
        <v/>
      </c>
      <c r="N28" s="38">
        <f>IF($A28="","",SUMIFS('Stock In-Out'!$E$5:$E$504,'Stock In-Out'!$B$5:$B$504,$A28,'Stock In-Out'!$D$5:$D$504,"Out"))</f>
        <v/>
      </c>
      <c r="O28" s="38">
        <f>IF($A28="","",H28+K28+M28-L28-N28)</f>
        <v/>
      </c>
      <c r="P28" s="38">
        <f>IF($A28="","",SUMIFS('Purchase Orders'!$K$5:$K$504,'Purchase Orders'!$D$5:$D$504,$A28))</f>
        <v/>
      </c>
      <c r="Q28" s="39">
        <f>IF($A28="","",IF(O28&lt;=0,"Out of stock",IF(O28&lt;=I28,"Reorder","OK")))</f>
        <v/>
      </c>
      <c r="R28" s="38">
        <f>IF($A28="","",IF(Q28="OK",0,MAX(0,J28-P28)))</f>
        <v/>
      </c>
      <c r="S28" s="40">
        <f>IF($A28="","",ROUND(O28*F28,2))</f>
        <v/>
      </c>
      <c r="T28" s="40">
        <f>IF($A28="","",ROUND(SUMIFS('Sales Orders'!$I$5:$I$1004,'Sales Orders'!$E$5:$E$1004,$A28),2))</f>
        <v/>
      </c>
      <c r="U28" s="40">
        <f>IF($A28="","",ROUND(SUMIFS('Sales Orders'!$K$5:$K$1004,'Sales Orders'!$E$5:$E$1004,$A28),2))</f>
        <v/>
      </c>
      <c r="V28" s="40">
        <f>IF($A28="","",T28-U28)</f>
        <v/>
      </c>
      <c r="W28" s="41">
        <f>IF($A28="","",IF(L28+MAX(0,O28)&lt;=0,"",L28/(L28+MAX(0,O28))))</f>
        <v/>
      </c>
      <c r="X28" s="38">
        <f>IF($A28="","",COUNTIF($T$5:$T$204,"&gt;"&amp;T28)+COUNTIF($T$5:T28,T28))</f>
        <v/>
      </c>
      <c r="Y28" s="38">
        <f>IF(OR(Q28="Reorder",Q28="Out of stock"),COUNTIF($Q$5:Q28,"Reorder")+COUNTIF($Q$5:Q28,"Out of stock"),"")</f>
        <v/>
      </c>
    </row>
    <row r="29">
      <c r="A29" s="24" t="n"/>
      <c r="B29" s="24" t="n"/>
      <c r="C29" s="24" t="n"/>
      <c r="D29" s="24" t="n"/>
      <c r="E29" s="24" t="n"/>
      <c r="F29" s="30" t="n"/>
      <c r="G29" s="30" t="n"/>
      <c r="H29" s="25" t="n"/>
      <c r="I29" s="25" t="n"/>
      <c r="J29" s="25" t="n"/>
      <c r="K29" s="38">
        <f>IF($A29="","",SUMIFS('Purchase Orders'!$J$5:$J$504,'Purchase Orders'!$D$5:$D$504,$A29))</f>
        <v/>
      </c>
      <c r="L29" s="38">
        <f>IF($A29="","",SUMIFS('Sales Orders'!$G$5:$G$1004,'Sales Orders'!$E$5:$E$1004,$A29))</f>
        <v/>
      </c>
      <c r="M29" s="38">
        <f>IF($A29="","",SUMIFS('Stock In-Out'!$E$5:$E$504,'Stock In-Out'!$B$5:$B$504,$A29,'Stock In-Out'!$D$5:$D$504,"In"))</f>
        <v/>
      </c>
      <c r="N29" s="38">
        <f>IF($A29="","",SUMIFS('Stock In-Out'!$E$5:$E$504,'Stock In-Out'!$B$5:$B$504,$A29,'Stock In-Out'!$D$5:$D$504,"Out"))</f>
        <v/>
      </c>
      <c r="O29" s="38">
        <f>IF($A29="","",H29+K29+M29-L29-N29)</f>
        <v/>
      </c>
      <c r="P29" s="38">
        <f>IF($A29="","",SUMIFS('Purchase Orders'!$K$5:$K$504,'Purchase Orders'!$D$5:$D$504,$A29))</f>
        <v/>
      </c>
      <c r="Q29" s="39">
        <f>IF($A29="","",IF(O29&lt;=0,"Out of stock",IF(O29&lt;=I29,"Reorder","OK")))</f>
        <v/>
      </c>
      <c r="R29" s="38">
        <f>IF($A29="","",IF(Q29="OK",0,MAX(0,J29-P29)))</f>
        <v/>
      </c>
      <c r="S29" s="40">
        <f>IF($A29="","",ROUND(O29*F29,2))</f>
        <v/>
      </c>
      <c r="T29" s="40">
        <f>IF($A29="","",ROUND(SUMIFS('Sales Orders'!$I$5:$I$1004,'Sales Orders'!$E$5:$E$1004,$A29),2))</f>
        <v/>
      </c>
      <c r="U29" s="40">
        <f>IF($A29="","",ROUND(SUMIFS('Sales Orders'!$K$5:$K$1004,'Sales Orders'!$E$5:$E$1004,$A29),2))</f>
        <v/>
      </c>
      <c r="V29" s="40">
        <f>IF($A29="","",T29-U29)</f>
        <v/>
      </c>
      <c r="W29" s="41">
        <f>IF($A29="","",IF(L29+MAX(0,O29)&lt;=0,"",L29/(L29+MAX(0,O29))))</f>
        <v/>
      </c>
      <c r="X29" s="38">
        <f>IF($A29="","",COUNTIF($T$5:$T$204,"&gt;"&amp;T29)+COUNTIF($T$5:T29,T29))</f>
        <v/>
      </c>
      <c r="Y29" s="38">
        <f>IF(OR(Q29="Reorder",Q29="Out of stock"),COUNTIF($Q$5:Q29,"Reorder")+COUNTIF($Q$5:Q29,"Out of stock"),"")</f>
        <v/>
      </c>
    </row>
    <row r="30">
      <c r="A30" s="24" t="n"/>
      <c r="B30" s="24" t="n"/>
      <c r="C30" s="24" t="n"/>
      <c r="D30" s="24" t="n"/>
      <c r="E30" s="24" t="n"/>
      <c r="F30" s="30" t="n"/>
      <c r="G30" s="30" t="n"/>
      <c r="H30" s="25" t="n"/>
      <c r="I30" s="25" t="n"/>
      <c r="J30" s="25" t="n"/>
      <c r="K30" s="38">
        <f>IF($A30="","",SUMIFS('Purchase Orders'!$J$5:$J$504,'Purchase Orders'!$D$5:$D$504,$A30))</f>
        <v/>
      </c>
      <c r="L30" s="38">
        <f>IF($A30="","",SUMIFS('Sales Orders'!$G$5:$G$1004,'Sales Orders'!$E$5:$E$1004,$A30))</f>
        <v/>
      </c>
      <c r="M30" s="38">
        <f>IF($A30="","",SUMIFS('Stock In-Out'!$E$5:$E$504,'Stock In-Out'!$B$5:$B$504,$A30,'Stock In-Out'!$D$5:$D$504,"In"))</f>
        <v/>
      </c>
      <c r="N30" s="38">
        <f>IF($A30="","",SUMIFS('Stock In-Out'!$E$5:$E$504,'Stock In-Out'!$B$5:$B$504,$A30,'Stock In-Out'!$D$5:$D$504,"Out"))</f>
        <v/>
      </c>
      <c r="O30" s="38">
        <f>IF($A30="","",H30+K30+M30-L30-N30)</f>
        <v/>
      </c>
      <c r="P30" s="38">
        <f>IF($A30="","",SUMIFS('Purchase Orders'!$K$5:$K$504,'Purchase Orders'!$D$5:$D$504,$A30))</f>
        <v/>
      </c>
      <c r="Q30" s="39">
        <f>IF($A30="","",IF(O30&lt;=0,"Out of stock",IF(O30&lt;=I30,"Reorder","OK")))</f>
        <v/>
      </c>
      <c r="R30" s="38">
        <f>IF($A30="","",IF(Q30="OK",0,MAX(0,J30-P30)))</f>
        <v/>
      </c>
      <c r="S30" s="40">
        <f>IF($A30="","",ROUND(O30*F30,2))</f>
        <v/>
      </c>
      <c r="T30" s="40">
        <f>IF($A30="","",ROUND(SUMIFS('Sales Orders'!$I$5:$I$1004,'Sales Orders'!$E$5:$E$1004,$A30),2))</f>
        <v/>
      </c>
      <c r="U30" s="40">
        <f>IF($A30="","",ROUND(SUMIFS('Sales Orders'!$K$5:$K$1004,'Sales Orders'!$E$5:$E$1004,$A30),2))</f>
        <v/>
      </c>
      <c r="V30" s="40">
        <f>IF($A30="","",T30-U30)</f>
        <v/>
      </c>
      <c r="W30" s="41">
        <f>IF($A30="","",IF(L30+MAX(0,O30)&lt;=0,"",L30/(L30+MAX(0,O30))))</f>
        <v/>
      </c>
      <c r="X30" s="38">
        <f>IF($A30="","",COUNTIF($T$5:$T$204,"&gt;"&amp;T30)+COUNTIF($T$5:T30,T30))</f>
        <v/>
      </c>
      <c r="Y30" s="38">
        <f>IF(OR(Q30="Reorder",Q30="Out of stock"),COUNTIF($Q$5:Q30,"Reorder")+COUNTIF($Q$5:Q30,"Out of stock"),"")</f>
        <v/>
      </c>
    </row>
    <row r="31">
      <c r="A31" s="24" t="n"/>
      <c r="B31" s="24" t="n"/>
      <c r="C31" s="24" t="n"/>
      <c r="D31" s="24" t="n"/>
      <c r="E31" s="24" t="n"/>
      <c r="F31" s="30" t="n"/>
      <c r="G31" s="30" t="n"/>
      <c r="H31" s="25" t="n"/>
      <c r="I31" s="25" t="n"/>
      <c r="J31" s="25" t="n"/>
      <c r="K31" s="38">
        <f>IF($A31="","",SUMIFS('Purchase Orders'!$J$5:$J$504,'Purchase Orders'!$D$5:$D$504,$A31))</f>
        <v/>
      </c>
      <c r="L31" s="38">
        <f>IF($A31="","",SUMIFS('Sales Orders'!$G$5:$G$1004,'Sales Orders'!$E$5:$E$1004,$A31))</f>
        <v/>
      </c>
      <c r="M31" s="38">
        <f>IF($A31="","",SUMIFS('Stock In-Out'!$E$5:$E$504,'Stock In-Out'!$B$5:$B$504,$A31,'Stock In-Out'!$D$5:$D$504,"In"))</f>
        <v/>
      </c>
      <c r="N31" s="38">
        <f>IF($A31="","",SUMIFS('Stock In-Out'!$E$5:$E$504,'Stock In-Out'!$B$5:$B$504,$A31,'Stock In-Out'!$D$5:$D$504,"Out"))</f>
        <v/>
      </c>
      <c r="O31" s="38">
        <f>IF($A31="","",H31+K31+M31-L31-N31)</f>
        <v/>
      </c>
      <c r="P31" s="38">
        <f>IF($A31="","",SUMIFS('Purchase Orders'!$K$5:$K$504,'Purchase Orders'!$D$5:$D$504,$A31))</f>
        <v/>
      </c>
      <c r="Q31" s="39">
        <f>IF($A31="","",IF(O31&lt;=0,"Out of stock",IF(O31&lt;=I31,"Reorder","OK")))</f>
        <v/>
      </c>
      <c r="R31" s="38">
        <f>IF($A31="","",IF(Q31="OK",0,MAX(0,J31-P31)))</f>
        <v/>
      </c>
      <c r="S31" s="40">
        <f>IF($A31="","",ROUND(O31*F31,2))</f>
        <v/>
      </c>
      <c r="T31" s="40">
        <f>IF($A31="","",ROUND(SUMIFS('Sales Orders'!$I$5:$I$1004,'Sales Orders'!$E$5:$E$1004,$A31),2))</f>
        <v/>
      </c>
      <c r="U31" s="40">
        <f>IF($A31="","",ROUND(SUMIFS('Sales Orders'!$K$5:$K$1004,'Sales Orders'!$E$5:$E$1004,$A31),2))</f>
        <v/>
      </c>
      <c r="V31" s="40">
        <f>IF($A31="","",T31-U31)</f>
        <v/>
      </c>
      <c r="W31" s="41">
        <f>IF($A31="","",IF(L31+MAX(0,O31)&lt;=0,"",L31/(L31+MAX(0,O31))))</f>
        <v/>
      </c>
      <c r="X31" s="38">
        <f>IF($A31="","",COUNTIF($T$5:$T$204,"&gt;"&amp;T31)+COUNTIF($T$5:T31,T31))</f>
        <v/>
      </c>
      <c r="Y31" s="38">
        <f>IF(OR(Q31="Reorder",Q31="Out of stock"),COUNTIF($Q$5:Q31,"Reorder")+COUNTIF($Q$5:Q31,"Out of stock"),"")</f>
        <v/>
      </c>
    </row>
    <row r="32">
      <c r="A32" s="24" t="n"/>
      <c r="B32" s="24" t="n"/>
      <c r="C32" s="24" t="n"/>
      <c r="D32" s="24" t="n"/>
      <c r="E32" s="24" t="n"/>
      <c r="F32" s="30" t="n"/>
      <c r="G32" s="30" t="n"/>
      <c r="H32" s="25" t="n"/>
      <c r="I32" s="25" t="n"/>
      <c r="J32" s="25" t="n"/>
      <c r="K32" s="38">
        <f>IF($A32="","",SUMIFS('Purchase Orders'!$J$5:$J$504,'Purchase Orders'!$D$5:$D$504,$A32))</f>
        <v/>
      </c>
      <c r="L32" s="38">
        <f>IF($A32="","",SUMIFS('Sales Orders'!$G$5:$G$1004,'Sales Orders'!$E$5:$E$1004,$A32))</f>
        <v/>
      </c>
      <c r="M32" s="38">
        <f>IF($A32="","",SUMIFS('Stock In-Out'!$E$5:$E$504,'Stock In-Out'!$B$5:$B$504,$A32,'Stock In-Out'!$D$5:$D$504,"In"))</f>
        <v/>
      </c>
      <c r="N32" s="38">
        <f>IF($A32="","",SUMIFS('Stock In-Out'!$E$5:$E$504,'Stock In-Out'!$B$5:$B$504,$A32,'Stock In-Out'!$D$5:$D$504,"Out"))</f>
        <v/>
      </c>
      <c r="O32" s="38">
        <f>IF($A32="","",H32+K32+M32-L32-N32)</f>
        <v/>
      </c>
      <c r="P32" s="38">
        <f>IF($A32="","",SUMIFS('Purchase Orders'!$K$5:$K$504,'Purchase Orders'!$D$5:$D$504,$A32))</f>
        <v/>
      </c>
      <c r="Q32" s="39">
        <f>IF($A32="","",IF(O32&lt;=0,"Out of stock",IF(O32&lt;=I32,"Reorder","OK")))</f>
        <v/>
      </c>
      <c r="R32" s="38">
        <f>IF($A32="","",IF(Q32="OK",0,MAX(0,J32-P32)))</f>
        <v/>
      </c>
      <c r="S32" s="40">
        <f>IF($A32="","",ROUND(O32*F32,2))</f>
        <v/>
      </c>
      <c r="T32" s="40">
        <f>IF($A32="","",ROUND(SUMIFS('Sales Orders'!$I$5:$I$1004,'Sales Orders'!$E$5:$E$1004,$A32),2))</f>
        <v/>
      </c>
      <c r="U32" s="40">
        <f>IF($A32="","",ROUND(SUMIFS('Sales Orders'!$K$5:$K$1004,'Sales Orders'!$E$5:$E$1004,$A32),2))</f>
        <v/>
      </c>
      <c r="V32" s="40">
        <f>IF($A32="","",T32-U32)</f>
        <v/>
      </c>
      <c r="W32" s="41">
        <f>IF($A32="","",IF(L32+MAX(0,O32)&lt;=0,"",L32/(L32+MAX(0,O32))))</f>
        <v/>
      </c>
      <c r="X32" s="38">
        <f>IF($A32="","",COUNTIF($T$5:$T$204,"&gt;"&amp;T32)+COUNTIF($T$5:T32,T32))</f>
        <v/>
      </c>
      <c r="Y32" s="38">
        <f>IF(OR(Q32="Reorder",Q32="Out of stock"),COUNTIF($Q$5:Q32,"Reorder")+COUNTIF($Q$5:Q32,"Out of stock"),"")</f>
        <v/>
      </c>
    </row>
    <row r="33">
      <c r="A33" s="24" t="n"/>
      <c r="B33" s="24" t="n"/>
      <c r="C33" s="24" t="n"/>
      <c r="D33" s="24" t="n"/>
      <c r="E33" s="24" t="n"/>
      <c r="F33" s="30" t="n"/>
      <c r="G33" s="30" t="n"/>
      <c r="H33" s="25" t="n"/>
      <c r="I33" s="25" t="n"/>
      <c r="J33" s="25" t="n"/>
      <c r="K33" s="38">
        <f>IF($A33="","",SUMIFS('Purchase Orders'!$J$5:$J$504,'Purchase Orders'!$D$5:$D$504,$A33))</f>
        <v/>
      </c>
      <c r="L33" s="38">
        <f>IF($A33="","",SUMIFS('Sales Orders'!$G$5:$G$1004,'Sales Orders'!$E$5:$E$1004,$A33))</f>
        <v/>
      </c>
      <c r="M33" s="38">
        <f>IF($A33="","",SUMIFS('Stock In-Out'!$E$5:$E$504,'Stock In-Out'!$B$5:$B$504,$A33,'Stock In-Out'!$D$5:$D$504,"In"))</f>
        <v/>
      </c>
      <c r="N33" s="38">
        <f>IF($A33="","",SUMIFS('Stock In-Out'!$E$5:$E$504,'Stock In-Out'!$B$5:$B$504,$A33,'Stock In-Out'!$D$5:$D$504,"Out"))</f>
        <v/>
      </c>
      <c r="O33" s="38">
        <f>IF($A33="","",H33+K33+M33-L33-N33)</f>
        <v/>
      </c>
      <c r="P33" s="38">
        <f>IF($A33="","",SUMIFS('Purchase Orders'!$K$5:$K$504,'Purchase Orders'!$D$5:$D$504,$A33))</f>
        <v/>
      </c>
      <c r="Q33" s="39">
        <f>IF($A33="","",IF(O33&lt;=0,"Out of stock",IF(O33&lt;=I33,"Reorder","OK")))</f>
        <v/>
      </c>
      <c r="R33" s="38">
        <f>IF($A33="","",IF(Q33="OK",0,MAX(0,J33-P33)))</f>
        <v/>
      </c>
      <c r="S33" s="40">
        <f>IF($A33="","",ROUND(O33*F33,2))</f>
        <v/>
      </c>
      <c r="T33" s="40">
        <f>IF($A33="","",ROUND(SUMIFS('Sales Orders'!$I$5:$I$1004,'Sales Orders'!$E$5:$E$1004,$A33),2))</f>
        <v/>
      </c>
      <c r="U33" s="40">
        <f>IF($A33="","",ROUND(SUMIFS('Sales Orders'!$K$5:$K$1004,'Sales Orders'!$E$5:$E$1004,$A33),2))</f>
        <v/>
      </c>
      <c r="V33" s="40">
        <f>IF($A33="","",T33-U33)</f>
        <v/>
      </c>
      <c r="W33" s="41">
        <f>IF($A33="","",IF(L33+MAX(0,O33)&lt;=0,"",L33/(L33+MAX(0,O33))))</f>
        <v/>
      </c>
      <c r="X33" s="38">
        <f>IF($A33="","",COUNTIF($T$5:$T$204,"&gt;"&amp;T33)+COUNTIF($T$5:T33,T33))</f>
        <v/>
      </c>
      <c r="Y33" s="38">
        <f>IF(OR(Q33="Reorder",Q33="Out of stock"),COUNTIF($Q$5:Q33,"Reorder")+COUNTIF($Q$5:Q33,"Out of stock"),"")</f>
        <v/>
      </c>
    </row>
    <row r="34">
      <c r="A34" s="24" t="n"/>
      <c r="B34" s="24" t="n"/>
      <c r="C34" s="24" t="n"/>
      <c r="D34" s="24" t="n"/>
      <c r="E34" s="24" t="n"/>
      <c r="F34" s="30" t="n"/>
      <c r="G34" s="30" t="n"/>
      <c r="H34" s="25" t="n"/>
      <c r="I34" s="25" t="n"/>
      <c r="J34" s="25" t="n"/>
      <c r="K34" s="38">
        <f>IF($A34="","",SUMIFS('Purchase Orders'!$J$5:$J$504,'Purchase Orders'!$D$5:$D$504,$A34))</f>
        <v/>
      </c>
      <c r="L34" s="38">
        <f>IF($A34="","",SUMIFS('Sales Orders'!$G$5:$G$1004,'Sales Orders'!$E$5:$E$1004,$A34))</f>
        <v/>
      </c>
      <c r="M34" s="38">
        <f>IF($A34="","",SUMIFS('Stock In-Out'!$E$5:$E$504,'Stock In-Out'!$B$5:$B$504,$A34,'Stock In-Out'!$D$5:$D$504,"In"))</f>
        <v/>
      </c>
      <c r="N34" s="38">
        <f>IF($A34="","",SUMIFS('Stock In-Out'!$E$5:$E$504,'Stock In-Out'!$B$5:$B$504,$A34,'Stock In-Out'!$D$5:$D$504,"Out"))</f>
        <v/>
      </c>
      <c r="O34" s="38">
        <f>IF($A34="","",H34+K34+M34-L34-N34)</f>
        <v/>
      </c>
      <c r="P34" s="38">
        <f>IF($A34="","",SUMIFS('Purchase Orders'!$K$5:$K$504,'Purchase Orders'!$D$5:$D$504,$A34))</f>
        <v/>
      </c>
      <c r="Q34" s="39">
        <f>IF($A34="","",IF(O34&lt;=0,"Out of stock",IF(O34&lt;=I34,"Reorder","OK")))</f>
        <v/>
      </c>
      <c r="R34" s="38">
        <f>IF($A34="","",IF(Q34="OK",0,MAX(0,J34-P34)))</f>
        <v/>
      </c>
      <c r="S34" s="40">
        <f>IF($A34="","",ROUND(O34*F34,2))</f>
        <v/>
      </c>
      <c r="T34" s="40">
        <f>IF($A34="","",ROUND(SUMIFS('Sales Orders'!$I$5:$I$1004,'Sales Orders'!$E$5:$E$1004,$A34),2))</f>
        <v/>
      </c>
      <c r="U34" s="40">
        <f>IF($A34="","",ROUND(SUMIFS('Sales Orders'!$K$5:$K$1004,'Sales Orders'!$E$5:$E$1004,$A34),2))</f>
        <v/>
      </c>
      <c r="V34" s="40">
        <f>IF($A34="","",T34-U34)</f>
        <v/>
      </c>
      <c r="W34" s="41">
        <f>IF($A34="","",IF(L34+MAX(0,O34)&lt;=0,"",L34/(L34+MAX(0,O34))))</f>
        <v/>
      </c>
      <c r="X34" s="38">
        <f>IF($A34="","",COUNTIF($T$5:$T$204,"&gt;"&amp;T34)+COUNTIF($T$5:T34,T34))</f>
        <v/>
      </c>
      <c r="Y34" s="38">
        <f>IF(OR(Q34="Reorder",Q34="Out of stock"),COUNTIF($Q$5:Q34,"Reorder")+COUNTIF($Q$5:Q34,"Out of stock"),"")</f>
        <v/>
      </c>
    </row>
    <row r="35">
      <c r="A35" s="24" t="n"/>
      <c r="B35" s="24" t="n"/>
      <c r="C35" s="24" t="n"/>
      <c r="D35" s="24" t="n"/>
      <c r="E35" s="24" t="n"/>
      <c r="F35" s="30" t="n"/>
      <c r="G35" s="30" t="n"/>
      <c r="H35" s="25" t="n"/>
      <c r="I35" s="25" t="n"/>
      <c r="J35" s="25" t="n"/>
      <c r="K35" s="38">
        <f>IF($A35="","",SUMIFS('Purchase Orders'!$J$5:$J$504,'Purchase Orders'!$D$5:$D$504,$A35))</f>
        <v/>
      </c>
      <c r="L35" s="38">
        <f>IF($A35="","",SUMIFS('Sales Orders'!$G$5:$G$1004,'Sales Orders'!$E$5:$E$1004,$A35))</f>
        <v/>
      </c>
      <c r="M35" s="38">
        <f>IF($A35="","",SUMIFS('Stock In-Out'!$E$5:$E$504,'Stock In-Out'!$B$5:$B$504,$A35,'Stock In-Out'!$D$5:$D$504,"In"))</f>
        <v/>
      </c>
      <c r="N35" s="38">
        <f>IF($A35="","",SUMIFS('Stock In-Out'!$E$5:$E$504,'Stock In-Out'!$B$5:$B$504,$A35,'Stock In-Out'!$D$5:$D$504,"Out"))</f>
        <v/>
      </c>
      <c r="O35" s="38">
        <f>IF($A35="","",H35+K35+M35-L35-N35)</f>
        <v/>
      </c>
      <c r="P35" s="38">
        <f>IF($A35="","",SUMIFS('Purchase Orders'!$K$5:$K$504,'Purchase Orders'!$D$5:$D$504,$A35))</f>
        <v/>
      </c>
      <c r="Q35" s="39">
        <f>IF($A35="","",IF(O35&lt;=0,"Out of stock",IF(O35&lt;=I35,"Reorder","OK")))</f>
        <v/>
      </c>
      <c r="R35" s="38">
        <f>IF($A35="","",IF(Q35="OK",0,MAX(0,J35-P35)))</f>
        <v/>
      </c>
      <c r="S35" s="40">
        <f>IF($A35="","",ROUND(O35*F35,2))</f>
        <v/>
      </c>
      <c r="T35" s="40">
        <f>IF($A35="","",ROUND(SUMIFS('Sales Orders'!$I$5:$I$1004,'Sales Orders'!$E$5:$E$1004,$A35),2))</f>
        <v/>
      </c>
      <c r="U35" s="40">
        <f>IF($A35="","",ROUND(SUMIFS('Sales Orders'!$K$5:$K$1004,'Sales Orders'!$E$5:$E$1004,$A35),2))</f>
        <v/>
      </c>
      <c r="V35" s="40">
        <f>IF($A35="","",T35-U35)</f>
        <v/>
      </c>
      <c r="W35" s="41">
        <f>IF($A35="","",IF(L35+MAX(0,O35)&lt;=0,"",L35/(L35+MAX(0,O35))))</f>
        <v/>
      </c>
      <c r="X35" s="38">
        <f>IF($A35="","",COUNTIF($T$5:$T$204,"&gt;"&amp;T35)+COUNTIF($T$5:T35,T35))</f>
        <v/>
      </c>
      <c r="Y35" s="38">
        <f>IF(OR(Q35="Reorder",Q35="Out of stock"),COUNTIF($Q$5:Q35,"Reorder")+COUNTIF($Q$5:Q35,"Out of stock"),"")</f>
        <v/>
      </c>
    </row>
    <row r="36">
      <c r="A36" s="24" t="n"/>
      <c r="B36" s="24" t="n"/>
      <c r="C36" s="24" t="n"/>
      <c r="D36" s="24" t="n"/>
      <c r="E36" s="24" t="n"/>
      <c r="F36" s="30" t="n"/>
      <c r="G36" s="30" t="n"/>
      <c r="H36" s="25" t="n"/>
      <c r="I36" s="25" t="n"/>
      <c r="J36" s="25" t="n"/>
      <c r="K36" s="38">
        <f>IF($A36="","",SUMIFS('Purchase Orders'!$J$5:$J$504,'Purchase Orders'!$D$5:$D$504,$A36))</f>
        <v/>
      </c>
      <c r="L36" s="38">
        <f>IF($A36="","",SUMIFS('Sales Orders'!$G$5:$G$1004,'Sales Orders'!$E$5:$E$1004,$A36))</f>
        <v/>
      </c>
      <c r="M36" s="38">
        <f>IF($A36="","",SUMIFS('Stock In-Out'!$E$5:$E$504,'Stock In-Out'!$B$5:$B$504,$A36,'Stock In-Out'!$D$5:$D$504,"In"))</f>
        <v/>
      </c>
      <c r="N36" s="38">
        <f>IF($A36="","",SUMIFS('Stock In-Out'!$E$5:$E$504,'Stock In-Out'!$B$5:$B$504,$A36,'Stock In-Out'!$D$5:$D$504,"Out"))</f>
        <v/>
      </c>
      <c r="O36" s="38">
        <f>IF($A36="","",H36+K36+M36-L36-N36)</f>
        <v/>
      </c>
      <c r="P36" s="38">
        <f>IF($A36="","",SUMIFS('Purchase Orders'!$K$5:$K$504,'Purchase Orders'!$D$5:$D$504,$A36))</f>
        <v/>
      </c>
      <c r="Q36" s="39">
        <f>IF($A36="","",IF(O36&lt;=0,"Out of stock",IF(O36&lt;=I36,"Reorder","OK")))</f>
        <v/>
      </c>
      <c r="R36" s="38">
        <f>IF($A36="","",IF(Q36="OK",0,MAX(0,J36-P36)))</f>
        <v/>
      </c>
      <c r="S36" s="40">
        <f>IF($A36="","",ROUND(O36*F36,2))</f>
        <v/>
      </c>
      <c r="T36" s="40">
        <f>IF($A36="","",ROUND(SUMIFS('Sales Orders'!$I$5:$I$1004,'Sales Orders'!$E$5:$E$1004,$A36),2))</f>
        <v/>
      </c>
      <c r="U36" s="40">
        <f>IF($A36="","",ROUND(SUMIFS('Sales Orders'!$K$5:$K$1004,'Sales Orders'!$E$5:$E$1004,$A36),2))</f>
        <v/>
      </c>
      <c r="V36" s="40">
        <f>IF($A36="","",T36-U36)</f>
        <v/>
      </c>
      <c r="W36" s="41">
        <f>IF($A36="","",IF(L36+MAX(0,O36)&lt;=0,"",L36/(L36+MAX(0,O36))))</f>
        <v/>
      </c>
      <c r="X36" s="38">
        <f>IF($A36="","",COUNTIF($T$5:$T$204,"&gt;"&amp;T36)+COUNTIF($T$5:T36,T36))</f>
        <v/>
      </c>
      <c r="Y36" s="38">
        <f>IF(OR(Q36="Reorder",Q36="Out of stock"),COUNTIF($Q$5:Q36,"Reorder")+COUNTIF($Q$5:Q36,"Out of stock"),"")</f>
        <v/>
      </c>
    </row>
    <row r="37">
      <c r="A37" s="24" t="n"/>
      <c r="B37" s="24" t="n"/>
      <c r="C37" s="24" t="n"/>
      <c r="D37" s="24" t="n"/>
      <c r="E37" s="24" t="n"/>
      <c r="F37" s="30" t="n"/>
      <c r="G37" s="30" t="n"/>
      <c r="H37" s="25" t="n"/>
      <c r="I37" s="25" t="n"/>
      <c r="J37" s="25" t="n"/>
      <c r="K37" s="38">
        <f>IF($A37="","",SUMIFS('Purchase Orders'!$J$5:$J$504,'Purchase Orders'!$D$5:$D$504,$A37))</f>
        <v/>
      </c>
      <c r="L37" s="38">
        <f>IF($A37="","",SUMIFS('Sales Orders'!$G$5:$G$1004,'Sales Orders'!$E$5:$E$1004,$A37))</f>
        <v/>
      </c>
      <c r="M37" s="38">
        <f>IF($A37="","",SUMIFS('Stock In-Out'!$E$5:$E$504,'Stock In-Out'!$B$5:$B$504,$A37,'Stock In-Out'!$D$5:$D$504,"In"))</f>
        <v/>
      </c>
      <c r="N37" s="38">
        <f>IF($A37="","",SUMIFS('Stock In-Out'!$E$5:$E$504,'Stock In-Out'!$B$5:$B$504,$A37,'Stock In-Out'!$D$5:$D$504,"Out"))</f>
        <v/>
      </c>
      <c r="O37" s="38">
        <f>IF($A37="","",H37+K37+M37-L37-N37)</f>
        <v/>
      </c>
      <c r="P37" s="38">
        <f>IF($A37="","",SUMIFS('Purchase Orders'!$K$5:$K$504,'Purchase Orders'!$D$5:$D$504,$A37))</f>
        <v/>
      </c>
      <c r="Q37" s="39">
        <f>IF($A37="","",IF(O37&lt;=0,"Out of stock",IF(O37&lt;=I37,"Reorder","OK")))</f>
        <v/>
      </c>
      <c r="R37" s="38">
        <f>IF($A37="","",IF(Q37="OK",0,MAX(0,J37-P37)))</f>
        <v/>
      </c>
      <c r="S37" s="40">
        <f>IF($A37="","",ROUND(O37*F37,2))</f>
        <v/>
      </c>
      <c r="T37" s="40">
        <f>IF($A37="","",ROUND(SUMIFS('Sales Orders'!$I$5:$I$1004,'Sales Orders'!$E$5:$E$1004,$A37),2))</f>
        <v/>
      </c>
      <c r="U37" s="40">
        <f>IF($A37="","",ROUND(SUMIFS('Sales Orders'!$K$5:$K$1004,'Sales Orders'!$E$5:$E$1004,$A37),2))</f>
        <v/>
      </c>
      <c r="V37" s="40">
        <f>IF($A37="","",T37-U37)</f>
        <v/>
      </c>
      <c r="W37" s="41">
        <f>IF($A37="","",IF(L37+MAX(0,O37)&lt;=0,"",L37/(L37+MAX(0,O37))))</f>
        <v/>
      </c>
      <c r="X37" s="38">
        <f>IF($A37="","",COUNTIF($T$5:$T$204,"&gt;"&amp;T37)+COUNTIF($T$5:T37,T37))</f>
        <v/>
      </c>
      <c r="Y37" s="38">
        <f>IF(OR(Q37="Reorder",Q37="Out of stock"),COUNTIF($Q$5:Q37,"Reorder")+COUNTIF($Q$5:Q37,"Out of stock"),"")</f>
        <v/>
      </c>
    </row>
    <row r="38">
      <c r="A38" s="24" t="n"/>
      <c r="B38" s="24" t="n"/>
      <c r="C38" s="24" t="n"/>
      <c r="D38" s="24" t="n"/>
      <c r="E38" s="24" t="n"/>
      <c r="F38" s="30" t="n"/>
      <c r="G38" s="30" t="n"/>
      <c r="H38" s="25" t="n"/>
      <c r="I38" s="25" t="n"/>
      <c r="J38" s="25" t="n"/>
      <c r="K38" s="38">
        <f>IF($A38="","",SUMIFS('Purchase Orders'!$J$5:$J$504,'Purchase Orders'!$D$5:$D$504,$A38))</f>
        <v/>
      </c>
      <c r="L38" s="38">
        <f>IF($A38="","",SUMIFS('Sales Orders'!$G$5:$G$1004,'Sales Orders'!$E$5:$E$1004,$A38))</f>
        <v/>
      </c>
      <c r="M38" s="38">
        <f>IF($A38="","",SUMIFS('Stock In-Out'!$E$5:$E$504,'Stock In-Out'!$B$5:$B$504,$A38,'Stock In-Out'!$D$5:$D$504,"In"))</f>
        <v/>
      </c>
      <c r="N38" s="38">
        <f>IF($A38="","",SUMIFS('Stock In-Out'!$E$5:$E$504,'Stock In-Out'!$B$5:$B$504,$A38,'Stock In-Out'!$D$5:$D$504,"Out"))</f>
        <v/>
      </c>
      <c r="O38" s="38">
        <f>IF($A38="","",H38+K38+M38-L38-N38)</f>
        <v/>
      </c>
      <c r="P38" s="38">
        <f>IF($A38="","",SUMIFS('Purchase Orders'!$K$5:$K$504,'Purchase Orders'!$D$5:$D$504,$A38))</f>
        <v/>
      </c>
      <c r="Q38" s="39">
        <f>IF($A38="","",IF(O38&lt;=0,"Out of stock",IF(O38&lt;=I38,"Reorder","OK")))</f>
        <v/>
      </c>
      <c r="R38" s="38">
        <f>IF($A38="","",IF(Q38="OK",0,MAX(0,J38-P38)))</f>
        <v/>
      </c>
      <c r="S38" s="40">
        <f>IF($A38="","",ROUND(O38*F38,2))</f>
        <v/>
      </c>
      <c r="T38" s="40">
        <f>IF($A38="","",ROUND(SUMIFS('Sales Orders'!$I$5:$I$1004,'Sales Orders'!$E$5:$E$1004,$A38),2))</f>
        <v/>
      </c>
      <c r="U38" s="40">
        <f>IF($A38="","",ROUND(SUMIFS('Sales Orders'!$K$5:$K$1004,'Sales Orders'!$E$5:$E$1004,$A38),2))</f>
        <v/>
      </c>
      <c r="V38" s="40">
        <f>IF($A38="","",T38-U38)</f>
        <v/>
      </c>
      <c r="W38" s="41">
        <f>IF($A38="","",IF(L38+MAX(0,O38)&lt;=0,"",L38/(L38+MAX(0,O38))))</f>
        <v/>
      </c>
      <c r="X38" s="38">
        <f>IF($A38="","",COUNTIF($T$5:$T$204,"&gt;"&amp;T38)+COUNTIF($T$5:T38,T38))</f>
        <v/>
      </c>
      <c r="Y38" s="38">
        <f>IF(OR(Q38="Reorder",Q38="Out of stock"),COUNTIF($Q$5:Q38,"Reorder")+COUNTIF($Q$5:Q38,"Out of stock"),"")</f>
        <v/>
      </c>
    </row>
    <row r="39">
      <c r="A39" s="24" t="n"/>
      <c r="B39" s="24" t="n"/>
      <c r="C39" s="24" t="n"/>
      <c r="D39" s="24" t="n"/>
      <c r="E39" s="24" t="n"/>
      <c r="F39" s="30" t="n"/>
      <c r="G39" s="30" t="n"/>
      <c r="H39" s="25" t="n"/>
      <c r="I39" s="25" t="n"/>
      <c r="J39" s="25" t="n"/>
      <c r="K39" s="38">
        <f>IF($A39="","",SUMIFS('Purchase Orders'!$J$5:$J$504,'Purchase Orders'!$D$5:$D$504,$A39))</f>
        <v/>
      </c>
      <c r="L39" s="38">
        <f>IF($A39="","",SUMIFS('Sales Orders'!$G$5:$G$1004,'Sales Orders'!$E$5:$E$1004,$A39))</f>
        <v/>
      </c>
      <c r="M39" s="38">
        <f>IF($A39="","",SUMIFS('Stock In-Out'!$E$5:$E$504,'Stock In-Out'!$B$5:$B$504,$A39,'Stock In-Out'!$D$5:$D$504,"In"))</f>
        <v/>
      </c>
      <c r="N39" s="38">
        <f>IF($A39="","",SUMIFS('Stock In-Out'!$E$5:$E$504,'Stock In-Out'!$B$5:$B$504,$A39,'Stock In-Out'!$D$5:$D$504,"Out"))</f>
        <v/>
      </c>
      <c r="O39" s="38">
        <f>IF($A39="","",H39+K39+M39-L39-N39)</f>
        <v/>
      </c>
      <c r="P39" s="38">
        <f>IF($A39="","",SUMIFS('Purchase Orders'!$K$5:$K$504,'Purchase Orders'!$D$5:$D$504,$A39))</f>
        <v/>
      </c>
      <c r="Q39" s="39">
        <f>IF($A39="","",IF(O39&lt;=0,"Out of stock",IF(O39&lt;=I39,"Reorder","OK")))</f>
        <v/>
      </c>
      <c r="R39" s="38">
        <f>IF($A39="","",IF(Q39="OK",0,MAX(0,J39-P39)))</f>
        <v/>
      </c>
      <c r="S39" s="40">
        <f>IF($A39="","",ROUND(O39*F39,2))</f>
        <v/>
      </c>
      <c r="T39" s="40">
        <f>IF($A39="","",ROUND(SUMIFS('Sales Orders'!$I$5:$I$1004,'Sales Orders'!$E$5:$E$1004,$A39),2))</f>
        <v/>
      </c>
      <c r="U39" s="40">
        <f>IF($A39="","",ROUND(SUMIFS('Sales Orders'!$K$5:$K$1004,'Sales Orders'!$E$5:$E$1004,$A39),2))</f>
        <v/>
      </c>
      <c r="V39" s="40">
        <f>IF($A39="","",T39-U39)</f>
        <v/>
      </c>
      <c r="W39" s="41">
        <f>IF($A39="","",IF(L39+MAX(0,O39)&lt;=0,"",L39/(L39+MAX(0,O39))))</f>
        <v/>
      </c>
      <c r="X39" s="38">
        <f>IF($A39="","",COUNTIF($T$5:$T$204,"&gt;"&amp;T39)+COUNTIF($T$5:T39,T39))</f>
        <v/>
      </c>
      <c r="Y39" s="38">
        <f>IF(OR(Q39="Reorder",Q39="Out of stock"),COUNTIF($Q$5:Q39,"Reorder")+COUNTIF($Q$5:Q39,"Out of stock"),"")</f>
        <v/>
      </c>
    </row>
    <row r="40">
      <c r="A40" s="24" t="n"/>
      <c r="B40" s="24" t="n"/>
      <c r="C40" s="24" t="n"/>
      <c r="D40" s="24" t="n"/>
      <c r="E40" s="24" t="n"/>
      <c r="F40" s="30" t="n"/>
      <c r="G40" s="30" t="n"/>
      <c r="H40" s="25" t="n"/>
      <c r="I40" s="25" t="n"/>
      <c r="J40" s="25" t="n"/>
      <c r="K40" s="38">
        <f>IF($A40="","",SUMIFS('Purchase Orders'!$J$5:$J$504,'Purchase Orders'!$D$5:$D$504,$A40))</f>
        <v/>
      </c>
      <c r="L40" s="38">
        <f>IF($A40="","",SUMIFS('Sales Orders'!$G$5:$G$1004,'Sales Orders'!$E$5:$E$1004,$A40))</f>
        <v/>
      </c>
      <c r="M40" s="38">
        <f>IF($A40="","",SUMIFS('Stock In-Out'!$E$5:$E$504,'Stock In-Out'!$B$5:$B$504,$A40,'Stock In-Out'!$D$5:$D$504,"In"))</f>
        <v/>
      </c>
      <c r="N40" s="38">
        <f>IF($A40="","",SUMIFS('Stock In-Out'!$E$5:$E$504,'Stock In-Out'!$B$5:$B$504,$A40,'Stock In-Out'!$D$5:$D$504,"Out"))</f>
        <v/>
      </c>
      <c r="O40" s="38">
        <f>IF($A40="","",H40+K40+M40-L40-N40)</f>
        <v/>
      </c>
      <c r="P40" s="38">
        <f>IF($A40="","",SUMIFS('Purchase Orders'!$K$5:$K$504,'Purchase Orders'!$D$5:$D$504,$A40))</f>
        <v/>
      </c>
      <c r="Q40" s="39">
        <f>IF($A40="","",IF(O40&lt;=0,"Out of stock",IF(O40&lt;=I40,"Reorder","OK")))</f>
        <v/>
      </c>
      <c r="R40" s="38">
        <f>IF($A40="","",IF(Q40="OK",0,MAX(0,J40-P40)))</f>
        <v/>
      </c>
      <c r="S40" s="40">
        <f>IF($A40="","",ROUND(O40*F40,2))</f>
        <v/>
      </c>
      <c r="T40" s="40">
        <f>IF($A40="","",ROUND(SUMIFS('Sales Orders'!$I$5:$I$1004,'Sales Orders'!$E$5:$E$1004,$A40),2))</f>
        <v/>
      </c>
      <c r="U40" s="40">
        <f>IF($A40="","",ROUND(SUMIFS('Sales Orders'!$K$5:$K$1004,'Sales Orders'!$E$5:$E$1004,$A40),2))</f>
        <v/>
      </c>
      <c r="V40" s="40">
        <f>IF($A40="","",T40-U40)</f>
        <v/>
      </c>
      <c r="W40" s="41">
        <f>IF($A40="","",IF(L40+MAX(0,O40)&lt;=0,"",L40/(L40+MAX(0,O40))))</f>
        <v/>
      </c>
      <c r="X40" s="38">
        <f>IF($A40="","",COUNTIF($T$5:$T$204,"&gt;"&amp;T40)+COUNTIF($T$5:T40,T40))</f>
        <v/>
      </c>
      <c r="Y40" s="38">
        <f>IF(OR(Q40="Reorder",Q40="Out of stock"),COUNTIF($Q$5:Q40,"Reorder")+COUNTIF($Q$5:Q40,"Out of stock"),"")</f>
        <v/>
      </c>
    </row>
    <row r="41">
      <c r="A41" s="24" t="n"/>
      <c r="B41" s="24" t="n"/>
      <c r="C41" s="24" t="n"/>
      <c r="D41" s="24" t="n"/>
      <c r="E41" s="24" t="n"/>
      <c r="F41" s="30" t="n"/>
      <c r="G41" s="30" t="n"/>
      <c r="H41" s="25" t="n"/>
      <c r="I41" s="25" t="n"/>
      <c r="J41" s="25" t="n"/>
      <c r="K41" s="38">
        <f>IF($A41="","",SUMIFS('Purchase Orders'!$J$5:$J$504,'Purchase Orders'!$D$5:$D$504,$A41))</f>
        <v/>
      </c>
      <c r="L41" s="38">
        <f>IF($A41="","",SUMIFS('Sales Orders'!$G$5:$G$1004,'Sales Orders'!$E$5:$E$1004,$A41))</f>
        <v/>
      </c>
      <c r="M41" s="38">
        <f>IF($A41="","",SUMIFS('Stock In-Out'!$E$5:$E$504,'Stock In-Out'!$B$5:$B$504,$A41,'Stock In-Out'!$D$5:$D$504,"In"))</f>
        <v/>
      </c>
      <c r="N41" s="38">
        <f>IF($A41="","",SUMIFS('Stock In-Out'!$E$5:$E$504,'Stock In-Out'!$B$5:$B$504,$A41,'Stock In-Out'!$D$5:$D$504,"Out"))</f>
        <v/>
      </c>
      <c r="O41" s="38">
        <f>IF($A41="","",H41+K41+M41-L41-N41)</f>
        <v/>
      </c>
      <c r="P41" s="38">
        <f>IF($A41="","",SUMIFS('Purchase Orders'!$K$5:$K$504,'Purchase Orders'!$D$5:$D$504,$A41))</f>
        <v/>
      </c>
      <c r="Q41" s="39">
        <f>IF($A41="","",IF(O41&lt;=0,"Out of stock",IF(O41&lt;=I41,"Reorder","OK")))</f>
        <v/>
      </c>
      <c r="R41" s="38">
        <f>IF($A41="","",IF(Q41="OK",0,MAX(0,J41-P41)))</f>
        <v/>
      </c>
      <c r="S41" s="40">
        <f>IF($A41="","",ROUND(O41*F41,2))</f>
        <v/>
      </c>
      <c r="T41" s="40">
        <f>IF($A41="","",ROUND(SUMIFS('Sales Orders'!$I$5:$I$1004,'Sales Orders'!$E$5:$E$1004,$A41),2))</f>
        <v/>
      </c>
      <c r="U41" s="40">
        <f>IF($A41="","",ROUND(SUMIFS('Sales Orders'!$K$5:$K$1004,'Sales Orders'!$E$5:$E$1004,$A41),2))</f>
        <v/>
      </c>
      <c r="V41" s="40">
        <f>IF($A41="","",T41-U41)</f>
        <v/>
      </c>
      <c r="W41" s="41">
        <f>IF($A41="","",IF(L41+MAX(0,O41)&lt;=0,"",L41/(L41+MAX(0,O41))))</f>
        <v/>
      </c>
      <c r="X41" s="38">
        <f>IF($A41="","",COUNTIF($T$5:$T$204,"&gt;"&amp;T41)+COUNTIF($T$5:T41,T41))</f>
        <v/>
      </c>
      <c r="Y41" s="38">
        <f>IF(OR(Q41="Reorder",Q41="Out of stock"),COUNTIF($Q$5:Q41,"Reorder")+COUNTIF($Q$5:Q41,"Out of stock"),"")</f>
        <v/>
      </c>
    </row>
    <row r="42">
      <c r="A42" s="24" t="n"/>
      <c r="B42" s="24" t="n"/>
      <c r="C42" s="24" t="n"/>
      <c r="D42" s="24" t="n"/>
      <c r="E42" s="24" t="n"/>
      <c r="F42" s="30" t="n"/>
      <c r="G42" s="30" t="n"/>
      <c r="H42" s="25" t="n"/>
      <c r="I42" s="25" t="n"/>
      <c r="J42" s="25" t="n"/>
      <c r="K42" s="38">
        <f>IF($A42="","",SUMIFS('Purchase Orders'!$J$5:$J$504,'Purchase Orders'!$D$5:$D$504,$A42))</f>
        <v/>
      </c>
      <c r="L42" s="38">
        <f>IF($A42="","",SUMIFS('Sales Orders'!$G$5:$G$1004,'Sales Orders'!$E$5:$E$1004,$A42))</f>
        <v/>
      </c>
      <c r="M42" s="38">
        <f>IF($A42="","",SUMIFS('Stock In-Out'!$E$5:$E$504,'Stock In-Out'!$B$5:$B$504,$A42,'Stock In-Out'!$D$5:$D$504,"In"))</f>
        <v/>
      </c>
      <c r="N42" s="38">
        <f>IF($A42="","",SUMIFS('Stock In-Out'!$E$5:$E$504,'Stock In-Out'!$B$5:$B$504,$A42,'Stock In-Out'!$D$5:$D$504,"Out"))</f>
        <v/>
      </c>
      <c r="O42" s="38">
        <f>IF($A42="","",H42+K42+M42-L42-N42)</f>
        <v/>
      </c>
      <c r="P42" s="38">
        <f>IF($A42="","",SUMIFS('Purchase Orders'!$K$5:$K$504,'Purchase Orders'!$D$5:$D$504,$A42))</f>
        <v/>
      </c>
      <c r="Q42" s="39">
        <f>IF($A42="","",IF(O42&lt;=0,"Out of stock",IF(O42&lt;=I42,"Reorder","OK")))</f>
        <v/>
      </c>
      <c r="R42" s="38">
        <f>IF($A42="","",IF(Q42="OK",0,MAX(0,J42-P42)))</f>
        <v/>
      </c>
      <c r="S42" s="40">
        <f>IF($A42="","",ROUND(O42*F42,2))</f>
        <v/>
      </c>
      <c r="T42" s="40">
        <f>IF($A42="","",ROUND(SUMIFS('Sales Orders'!$I$5:$I$1004,'Sales Orders'!$E$5:$E$1004,$A42),2))</f>
        <v/>
      </c>
      <c r="U42" s="40">
        <f>IF($A42="","",ROUND(SUMIFS('Sales Orders'!$K$5:$K$1004,'Sales Orders'!$E$5:$E$1004,$A42),2))</f>
        <v/>
      </c>
      <c r="V42" s="40">
        <f>IF($A42="","",T42-U42)</f>
        <v/>
      </c>
      <c r="W42" s="41">
        <f>IF($A42="","",IF(L42+MAX(0,O42)&lt;=0,"",L42/(L42+MAX(0,O42))))</f>
        <v/>
      </c>
      <c r="X42" s="38">
        <f>IF($A42="","",COUNTIF($T$5:$T$204,"&gt;"&amp;T42)+COUNTIF($T$5:T42,T42))</f>
        <v/>
      </c>
      <c r="Y42" s="38">
        <f>IF(OR(Q42="Reorder",Q42="Out of stock"),COUNTIF($Q$5:Q42,"Reorder")+COUNTIF($Q$5:Q42,"Out of stock"),"")</f>
        <v/>
      </c>
    </row>
    <row r="43">
      <c r="A43" s="24" t="n"/>
      <c r="B43" s="24" t="n"/>
      <c r="C43" s="24" t="n"/>
      <c r="D43" s="24" t="n"/>
      <c r="E43" s="24" t="n"/>
      <c r="F43" s="30" t="n"/>
      <c r="G43" s="30" t="n"/>
      <c r="H43" s="25" t="n"/>
      <c r="I43" s="25" t="n"/>
      <c r="J43" s="25" t="n"/>
      <c r="K43" s="38">
        <f>IF($A43="","",SUMIFS('Purchase Orders'!$J$5:$J$504,'Purchase Orders'!$D$5:$D$504,$A43))</f>
        <v/>
      </c>
      <c r="L43" s="38">
        <f>IF($A43="","",SUMIFS('Sales Orders'!$G$5:$G$1004,'Sales Orders'!$E$5:$E$1004,$A43))</f>
        <v/>
      </c>
      <c r="M43" s="38">
        <f>IF($A43="","",SUMIFS('Stock In-Out'!$E$5:$E$504,'Stock In-Out'!$B$5:$B$504,$A43,'Stock In-Out'!$D$5:$D$504,"In"))</f>
        <v/>
      </c>
      <c r="N43" s="38">
        <f>IF($A43="","",SUMIFS('Stock In-Out'!$E$5:$E$504,'Stock In-Out'!$B$5:$B$504,$A43,'Stock In-Out'!$D$5:$D$504,"Out"))</f>
        <v/>
      </c>
      <c r="O43" s="38">
        <f>IF($A43="","",H43+K43+M43-L43-N43)</f>
        <v/>
      </c>
      <c r="P43" s="38">
        <f>IF($A43="","",SUMIFS('Purchase Orders'!$K$5:$K$504,'Purchase Orders'!$D$5:$D$504,$A43))</f>
        <v/>
      </c>
      <c r="Q43" s="39">
        <f>IF($A43="","",IF(O43&lt;=0,"Out of stock",IF(O43&lt;=I43,"Reorder","OK")))</f>
        <v/>
      </c>
      <c r="R43" s="38">
        <f>IF($A43="","",IF(Q43="OK",0,MAX(0,J43-P43)))</f>
        <v/>
      </c>
      <c r="S43" s="40">
        <f>IF($A43="","",ROUND(O43*F43,2))</f>
        <v/>
      </c>
      <c r="T43" s="40">
        <f>IF($A43="","",ROUND(SUMIFS('Sales Orders'!$I$5:$I$1004,'Sales Orders'!$E$5:$E$1004,$A43),2))</f>
        <v/>
      </c>
      <c r="U43" s="40">
        <f>IF($A43="","",ROUND(SUMIFS('Sales Orders'!$K$5:$K$1004,'Sales Orders'!$E$5:$E$1004,$A43),2))</f>
        <v/>
      </c>
      <c r="V43" s="40">
        <f>IF($A43="","",T43-U43)</f>
        <v/>
      </c>
      <c r="W43" s="41">
        <f>IF($A43="","",IF(L43+MAX(0,O43)&lt;=0,"",L43/(L43+MAX(0,O43))))</f>
        <v/>
      </c>
      <c r="X43" s="38">
        <f>IF($A43="","",COUNTIF($T$5:$T$204,"&gt;"&amp;T43)+COUNTIF($T$5:T43,T43))</f>
        <v/>
      </c>
      <c r="Y43" s="38">
        <f>IF(OR(Q43="Reorder",Q43="Out of stock"),COUNTIF($Q$5:Q43,"Reorder")+COUNTIF($Q$5:Q43,"Out of stock"),"")</f>
        <v/>
      </c>
    </row>
    <row r="44">
      <c r="A44" s="24" t="n"/>
      <c r="B44" s="24" t="n"/>
      <c r="C44" s="24" t="n"/>
      <c r="D44" s="24" t="n"/>
      <c r="E44" s="24" t="n"/>
      <c r="F44" s="30" t="n"/>
      <c r="G44" s="30" t="n"/>
      <c r="H44" s="25" t="n"/>
      <c r="I44" s="25" t="n"/>
      <c r="J44" s="25" t="n"/>
      <c r="K44" s="38">
        <f>IF($A44="","",SUMIFS('Purchase Orders'!$J$5:$J$504,'Purchase Orders'!$D$5:$D$504,$A44))</f>
        <v/>
      </c>
      <c r="L44" s="38">
        <f>IF($A44="","",SUMIFS('Sales Orders'!$G$5:$G$1004,'Sales Orders'!$E$5:$E$1004,$A44))</f>
        <v/>
      </c>
      <c r="M44" s="38">
        <f>IF($A44="","",SUMIFS('Stock In-Out'!$E$5:$E$504,'Stock In-Out'!$B$5:$B$504,$A44,'Stock In-Out'!$D$5:$D$504,"In"))</f>
        <v/>
      </c>
      <c r="N44" s="38">
        <f>IF($A44="","",SUMIFS('Stock In-Out'!$E$5:$E$504,'Stock In-Out'!$B$5:$B$504,$A44,'Stock In-Out'!$D$5:$D$504,"Out"))</f>
        <v/>
      </c>
      <c r="O44" s="38">
        <f>IF($A44="","",H44+K44+M44-L44-N44)</f>
        <v/>
      </c>
      <c r="P44" s="38">
        <f>IF($A44="","",SUMIFS('Purchase Orders'!$K$5:$K$504,'Purchase Orders'!$D$5:$D$504,$A44))</f>
        <v/>
      </c>
      <c r="Q44" s="39">
        <f>IF($A44="","",IF(O44&lt;=0,"Out of stock",IF(O44&lt;=I44,"Reorder","OK")))</f>
        <v/>
      </c>
      <c r="R44" s="38">
        <f>IF($A44="","",IF(Q44="OK",0,MAX(0,J44-P44)))</f>
        <v/>
      </c>
      <c r="S44" s="40">
        <f>IF($A44="","",ROUND(O44*F44,2))</f>
        <v/>
      </c>
      <c r="T44" s="40">
        <f>IF($A44="","",ROUND(SUMIFS('Sales Orders'!$I$5:$I$1004,'Sales Orders'!$E$5:$E$1004,$A44),2))</f>
        <v/>
      </c>
      <c r="U44" s="40">
        <f>IF($A44="","",ROUND(SUMIFS('Sales Orders'!$K$5:$K$1004,'Sales Orders'!$E$5:$E$1004,$A44),2))</f>
        <v/>
      </c>
      <c r="V44" s="40">
        <f>IF($A44="","",T44-U44)</f>
        <v/>
      </c>
      <c r="W44" s="41">
        <f>IF($A44="","",IF(L44+MAX(0,O44)&lt;=0,"",L44/(L44+MAX(0,O44))))</f>
        <v/>
      </c>
      <c r="X44" s="38">
        <f>IF($A44="","",COUNTIF($T$5:$T$204,"&gt;"&amp;T44)+COUNTIF($T$5:T44,T44))</f>
        <v/>
      </c>
      <c r="Y44" s="38">
        <f>IF(OR(Q44="Reorder",Q44="Out of stock"),COUNTIF($Q$5:Q44,"Reorder")+COUNTIF($Q$5:Q44,"Out of stock"),"")</f>
        <v/>
      </c>
    </row>
    <row r="45">
      <c r="A45" s="24" t="n"/>
      <c r="B45" s="24" t="n"/>
      <c r="C45" s="24" t="n"/>
      <c r="D45" s="24" t="n"/>
      <c r="E45" s="24" t="n"/>
      <c r="F45" s="30" t="n"/>
      <c r="G45" s="30" t="n"/>
      <c r="H45" s="25" t="n"/>
      <c r="I45" s="25" t="n"/>
      <c r="J45" s="25" t="n"/>
      <c r="K45" s="38">
        <f>IF($A45="","",SUMIFS('Purchase Orders'!$J$5:$J$504,'Purchase Orders'!$D$5:$D$504,$A45))</f>
        <v/>
      </c>
      <c r="L45" s="38">
        <f>IF($A45="","",SUMIFS('Sales Orders'!$G$5:$G$1004,'Sales Orders'!$E$5:$E$1004,$A45))</f>
        <v/>
      </c>
      <c r="M45" s="38">
        <f>IF($A45="","",SUMIFS('Stock In-Out'!$E$5:$E$504,'Stock In-Out'!$B$5:$B$504,$A45,'Stock In-Out'!$D$5:$D$504,"In"))</f>
        <v/>
      </c>
      <c r="N45" s="38">
        <f>IF($A45="","",SUMIFS('Stock In-Out'!$E$5:$E$504,'Stock In-Out'!$B$5:$B$504,$A45,'Stock In-Out'!$D$5:$D$504,"Out"))</f>
        <v/>
      </c>
      <c r="O45" s="38">
        <f>IF($A45="","",H45+K45+M45-L45-N45)</f>
        <v/>
      </c>
      <c r="P45" s="38">
        <f>IF($A45="","",SUMIFS('Purchase Orders'!$K$5:$K$504,'Purchase Orders'!$D$5:$D$504,$A45))</f>
        <v/>
      </c>
      <c r="Q45" s="39">
        <f>IF($A45="","",IF(O45&lt;=0,"Out of stock",IF(O45&lt;=I45,"Reorder","OK")))</f>
        <v/>
      </c>
      <c r="R45" s="38">
        <f>IF($A45="","",IF(Q45="OK",0,MAX(0,J45-P45)))</f>
        <v/>
      </c>
      <c r="S45" s="40">
        <f>IF($A45="","",ROUND(O45*F45,2))</f>
        <v/>
      </c>
      <c r="T45" s="40">
        <f>IF($A45="","",ROUND(SUMIFS('Sales Orders'!$I$5:$I$1004,'Sales Orders'!$E$5:$E$1004,$A45),2))</f>
        <v/>
      </c>
      <c r="U45" s="40">
        <f>IF($A45="","",ROUND(SUMIFS('Sales Orders'!$K$5:$K$1004,'Sales Orders'!$E$5:$E$1004,$A45),2))</f>
        <v/>
      </c>
      <c r="V45" s="40">
        <f>IF($A45="","",T45-U45)</f>
        <v/>
      </c>
      <c r="W45" s="41">
        <f>IF($A45="","",IF(L45+MAX(0,O45)&lt;=0,"",L45/(L45+MAX(0,O45))))</f>
        <v/>
      </c>
      <c r="X45" s="38">
        <f>IF($A45="","",COUNTIF($T$5:$T$204,"&gt;"&amp;T45)+COUNTIF($T$5:T45,T45))</f>
        <v/>
      </c>
      <c r="Y45" s="38">
        <f>IF(OR(Q45="Reorder",Q45="Out of stock"),COUNTIF($Q$5:Q45,"Reorder")+COUNTIF($Q$5:Q45,"Out of stock"),"")</f>
        <v/>
      </c>
    </row>
    <row r="46">
      <c r="A46" s="24" t="n"/>
      <c r="B46" s="24" t="n"/>
      <c r="C46" s="24" t="n"/>
      <c r="D46" s="24" t="n"/>
      <c r="E46" s="24" t="n"/>
      <c r="F46" s="30" t="n"/>
      <c r="G46" s="30" t="n"/>
      <c r="H46" s="25" t="n"/>
      <c r="I46" s="25" t="n"/>
      <c r="J46" s="25" t="n"/>
      <c r="K46" s="38">
        <f>IF($A46="","",SUMIFS('Purchase Orders'!$J$5:$J$504,'Purchase Orders'!$D$5:$D$504,$A46))</f>
        <v/>
      </c>
      <c r="L46" s="38">
        <f>IF($A46="","",SUMIFS('Sales Orders'!$G$5:$G$1004,'Sales Orders'!$E$5:$E$1004,$A46))</f>
        <v/>
      </c>
      <c r="M46" s="38">
        <f>IF($A46="","",SUMIFS('Stock In-Out'!$E$5:$E$504,'Stock In-Out'!$B$5:$B$504,$A46,'Stock In-Out'!$D$5:$D$504,"In"))</f>
        <v/>
      </c>
      <c r="N46" s="38">
        <f>IF($A46="","",SUMIFS('Stock In-Out'!$E$5:$E$504,'Stock In-Out'!$B$5:$B$504,$A46,'Stock In-Out'!$D$5:$D$504,"Out"))</f>
        <v/>
      </c>
      <c r="O46" s="38">
        <f>IF($A46="","",H46+K46+M46-L46-N46)</f>
        <v/>
      </c>
      <c r="P46" s="38">
        <f>IF($A46="","",SUMIFS('Purchase Orders'!$K$5:$K$504,'Purchase Orders'!$D$5:$D$504,$A46))</f>
        <v/>
      </c>
      <c r="Q46" s="39">
        <f>IF($A46="","",IF(O46&lt;=0,"Out of stock",IF(O46&lt;=I46,"Reorder","OK")))</f>
        <v/>
      </c>
      <c r="R46" s="38">
        <f>IF($A46="","",IF(Q46="OK",0,MAX(0,J46-P46)))</f>
        <v/>
      </c>
      <c r="S46" s="40">
        <f>IF($A46="","",ROUND(O46*F46,2))</f>
        <v/>
      </c>
      <c r="T46" s="40">
        <f>IF($A46="","",ROUND(SUMIFS('Sales Orders'!$I$5:$I$1004,'Sales Orders'!$E$5:$E$1004,$A46),2))</f>
        <v/>
      </c>
      <c r="U46" s="40">
        <f>IF($A46="","",ROUND(SUMIFS('Sales Orders'!$K$5:$K$1004,'Sales Orders'!$E$5:$E$1004,$A46),2))</f>
        <v/>
      </c>
      <c r="V46" s="40">
        <f>IF($A46="","",T46-U46)</f>
        <v/>
      </c>
      <c r="W46" s="41">
        <f>IF($A46="","",IF(L46+MAX(0,O46)&lt;=0,"",L46/(L46+MAX(0,O46))))</f>
        <v/>
      </c>
      <c r="X46" s="38">
        <f>IF($A46="","",COUNTIF($T$5:$T$204,"&gt;"&amp;T46)+COUNTIF($T$5:T46,T46))</f>
        <v/>
      </c>
      <c r="Y46" s="38">
        <f>IF(OR(Q46="Reorder",Q46="Out of stock"),COUNTIF($Q$5:Q46,"Reorder")+COUNTIF($Q$5:Q46,"Out of stock"),"")</f>
        <v/>
      </c>
    </row>
    <row r="47">
      <c r="A47" s="24" t="n"/>
      <c r="B47" s="24" t="n"/>
      <c r="C47" s="24" t="n"/>
      <c r="D47" s="24" t="n"/>
      <c r="E47" s="24" t="n"/>
      <c r="F47" s="30" t="n"/>
      <c r="G47" s="30" t="n"/>
      <c r="H47" s="25" t="n"/>
      <c r="I47" s="25" t="n"/>
      <c r="J47" s="25" t="n"/>
      <c r="K47" s="38">
        <f>IF($A47="","",SUMIFS('Purchase Orders'!$J$5:$J$504,'Purchase Orders'!$D$5:$D$504,$A47))</f>
        <v/>
      </c>
      <c r="L47" s="38">
        <f>IF($A47="","",SUMIFS('Sales Orders'!$G$5:$G$1004,'Sales Orders'!$E$5:$E$1004,$A47))</f>
        <v/>
      </c>
      <c r="M47" s="38">
        <f>IF($A47="","",SUMIFS('Stock In-Out'!$E$5:$E$504,'Stock In-Out'!$B$5:$B$504,$A47,'Stock In-Out'!$D$5:$D$504,"In"))</f>
        <v/>
      </c>
      <c r="N47" s="38">
        <f>IF($A47="","",SUMIFS('Stock In-Out'!$E$5:$E$504,'Stock In-Out'!$B$5:$B$504,$A47,'Stock In-Out'!$D$5:$D$504,"Out"))</f>
        <v/>
      </c>
      <c r="O47" s="38">
        <f>IF($A47="","",H47+K47+M47-L47-N47)</f>
        <v/>
      </c>
      <c r="P47" s="38">
        <f>IF($A47="","",SUMIFS('Purchase Orders'!$K$5:$K$504,'Purchase Orders'!$D$5:$D$504,$A47))</f>
        <v/>
      </c>
      <c r="Q47" s="39">
        <f>IF($A47="","",IF(O47&lt;=0,"Out of stock",IF(O47&lt;=I47,"Reorder","OK")))</f>
        <v/>
      </c>
      <c r="R47" s="38">
        <f>IF($A47="","",IF(Q47="OK",0,MAX(0,J47-P47)))</f>
        <v/>
      </c>
      <c r="S47" s="40">
        <f>IF($A47="","",ROUND(O47*F47,2))</f>
        <v/>
      </c>
      <c r="T47" s="40">
        <f>IF($A47="","",ROUND(SUMIFS('Sales Orders'!$I$5:$I$1004,'Sales Orders'!$E$5:$E$1004,$A47),2))</f>
        <v/>
      </c>
      <c r="U47" s="40">
        <f>IF($A47="","",ROUND(SUMIFS('Sales Orders'!$K$5:$K$1004,'Sales Orders'!$E$5:$E$1004,$A47),2))</f>
        <v/>
      </c>
      <c r="V47" s="40">
        <f>IF($A47="","",T47-U47)</f>
        <v/>
      </c>
      <c r="W47" s="41">
        <f>IF($A47="","",IF(L47+MAX(0,O47)&lt;=0,"",L47/(L47+MAX(0,O47))))</f>
        <v/>
      </c>
      <c r="X47" s="38">
        <f>IF($A47="","",COUNTIF($T$5:$T$204,"&gt;"&amp;T47)+COUNTIF($T$5:T47,T47))</f>
        <v/>
      </c>
      <c r="Y47" s="38">
        <f>IF(OR(Q47="Reorder",Q47="Out of stock"),COUNTIF($Q$5:Q47,"Reorder")+COUNTIF($Q$5:Q47,"Out of stock"),"")</f>
        <v/>
      </c>
    </row>
    <row r="48">
      <c r="A48" s="24" t="n"/>
      <c r="B48" s="24" t="n"/>
      <c r="C48" s="24" t="n"/>
      <c r="D48" s="24" t="n"/>
      <c r="E48" s="24" t="n"/>
      <c r="F48" s="30" t="n"/>
      <c r="G48" s="30" t="n"/>
      <c r="H48" s="25" t="n"/>
      <c r="I48" s="25" t="n"/>
      <c r="J48" s="25" t="n"/>
      <c r="K48" s="38">
        <f>IF($A48="","",SUMIFS('Purchase Orders'!$J$5:$J$504,'Purchase Orders'!$D$5:$D$504,$A48))</f>
        <v/>
      </c>
      <c r="L48" s="38">
        <f>IF($A48="","",SUMIFS('Sales Orders'!$G$5:$G$1004,'Sales Orders'!$E$5:$E$1004,$A48))</f>
        <v/>
      </c>
      <c r="M48" s="38">
        <f>IF($A48="","",SUMIFS('Stock In-Out'!$E$5:$E$504,'Stock In-Out'!$B$5:$B$504,$A48,'Stock In-Out'!$D$5:$D$504,"In"))</f>
        <v/>
      </c>
      <c r="N48" s="38">
        <f>IF($A48="","",SUMIFS('Stock In-Out'!$E$5:$E$504,'Stock In-Out'!$B$5:$B$504,$A48,'Stock In-Out'!$D$5:$D$504,"Out"))</f>
        <v/>
      </c>
      <c r="O48" s="38">
        <f>IF($A48="","",H48+K48+M48-L48-N48)</f>
        <v/>
      </c>
      <c r="P48" s="38">
        <f>IF($A48="","",SUMIFS('Purchase Orders'!$K$5:$K$504,'Purchase Orders'!$D$5:$D$504,$A48))</f>
        <v/>
      </c>
      <c r="Q48" s="39">
        <f>IF($A48="","",IF(O48&lt;=0,"Out of stock",IF(O48&lt;=I48,"Reorder","OK")))</f>
        <v/>
      </c>
      <c r="R48" s="38">
        <f>IF($A48="","",IF(Q48="OK",0,MAX(0,J48-P48)))</f>
        <v/>
      </c>
      <c r="S48" s="40">
        <f>IF($A48="","",ROUND(O48*F48,2))</f>
        <v/>
      </c>
      <c r="T48" s="40">
        <f>IF($A48="","",ROUND(SUMIFS('Sales Orders'!$I$5:$I$1004,'Sales Orders'!$E$5:$E$1004,$A48),2))</f>
        <v/>
      </c>
      <c r="U48" s="40">
        <f>IF($A48="","",ROUND(SUMIFS('Sales Orders'!$K$5:$K$1004,'Sales Orders'!$E$5:$E$1004,$A48),2))</f>
        <v/>
      </c>
      <c r="V48" s="40">
        <f>IF($A48="","",T48-U48)</f>
        <v/>
      </c>
      <c r="W48" s="41">
        <f>IF($A48="","",IF(L48+MAX(0,O48)&lt;=0,"",L48/(L48+MAX(0,O48))))</f>
        <v/>
      </c>
      <c r="X48" s="38">
        <f>IF($A48="","",COUNTIF($T$5:$T$204,"&gt;"&amp;T48)+COUNTIF($T$5:T48,T48))</f>
        <v/>
      </c>
      <c r="Y48" s="38">
        <f>IF(OR(Q48="Reorder",Q48="Out of stock"),COUNTIF($Q$5:Q48,"Reorder")+COUNTIF($Q$5:Q48,"Out of stock"),"")</f>
        <v/>
      </c>
    </row>
    <row r="49">
      <c r="A49" s="24" t="n"/>
      <c r="B49" s="24" t="n"/>
      <c r="C49" s="24" t="n"/>
      <c r="D49" s="24" t="n"/>
      <c r="E49" s="24" t="n"/>
      <c r="F49" s="30" t="n"/>
      <c r="G49" s="30" t="n"/>
      <c r="H49" s="25" t="n"/>
      <c r="I49" s="25" t="n"/>
      <c r="J49" s="25" t="n"/>
      <c r="K49" s="38">
        <f>IF($A49="","",SUMIFS('Purchase Orders'!$J$5:$J$504,'Purchase Orders'!$D$5:$D$504,$A49))</f>
        <v/>
      </c>
      <c r="L49" s="38">
        <f>IF($A49="","",SUMIFS('Sales Orders'!$G$5:$G$1004,'Sales Orders'!$E$5:$E$1004,$A49))</f>
        <v/>
      </c>
      <c r="M49" s="38">
        <f>IF($A49="","",SUMIFS('Stock In-Out'!$E$5:$E$504,'Stock In-Out'!$B$5:$B$504,$A49,'Stock In-Out'!$D$5:$D$504,"In"))</f>
        <v/>
      </c>
      <c r="N49" s="38">
        <f>IF($A49="","",SUMIFS('Stock In-Out'!$E$5:$E$504,'Stock In-Out'!$B$5:$B$504,$A49,'Stock In-Out'!$D$5:$D$504,"Out"))</f>
        <v/>
      </c>
      <c r="O49" s="38">
        <f>IF($A49="","",H49+K49+M49-L49-N49)</f>
        <v/>
      </c>
      <c r="P49" s="38">
        <f>IF($A49="","",SUMIFS('Purchase Orders'!$K$5:$K$504,'Purchase Orders'!$D$5:$D$504,$A49))</f>
        <v/>
      </c>
      <c r="Q49" s="39">
        <f>IF($A49="","",IF(O49&lt;=0,"Out of stock",IF(O49&lt;=I49,"Reorder","OK")))</f>
        <v/>
      </c>
      <c r="R49" s="38">
        <f>IF($A49="","",IF(Q49="OK",0,MAX(0,J49-P49)))</f>
        <v/>
      </c>
      <c r="S49" s="40">
        <f>IF($A49="","",ROUND(O49*F49,2))</f>
        <v/>
      </c>
      <c r="T49" s="40">
        <f>IF($A49="","",ROUND(SUMIFS('Sales Orders'!$I$5:$I$1004,'Sales Orders'!$E$5:$E$1004,$A49),2))</f>
        <v/>
      </c>
      <c r="U49" s="40">
        <f>IF($A49="","",ROUND(SUMIFS('Sales Orders'!$K$5:$K$1004,'Sales Orders'!$E$5:$E$1004,$A49),2))</f>
        <v/>
      </c>
      <c r="V49" s="40">
        <f>IF($A49="","",T49-U49)</f>
        <v/>
      </c>
      <c r="W49" s="41">
        <f>IF($A49="","",IF(L49+MAX(0,O49)&lt;=0,"",L49/(L49+MAX(0,O49))))</f>
        <v/>
      </c>
      <c r="X49" s="38">
        <f>IF($A49="","",COUNTIF($T$5:$T$204,"&gt;"&amp;T49)+COUNTIF($T$5:T49,T49))</f>
        <v/>
      </c>
      <c r="Y49" s="38">
        <f>IF(OR(Q49="Reorder",Q49="Out of stock"),COUNTIF($Q$5:Q49,"Reorder")+COUNTIF($Q$5:Q49,"Out of stock"),"")</f>
        <v/>
      </c>
    </row>
    <row r="50">
      <c r="A50" s="24" t="n"/>
      <c r="B50" s="24" t="n"/>
      <c r="C50" s="24" t="n"/>
      <c r="D50" s="24" t="n"/>
      <c r="E50" s="24" t="n"/>
      <c r="F50" s="30" t="n"/>
      <c r="G50" s="30" t="n"/>
      <c r="H50" s="25" t="n"/>
      <c r="I50" s="25" t="n"/>
      <c r="J50" s="25" t="n"/>
      <c r="K50" s="38">
        <f>IF($A50="","",SUMIFS('Purchase Orders'!$J$5:$J$504,'Purchase Orders'!$D$5:$D$504,$A50))</f>
        <v/>
      </c>
      <c r="L50" s="38">
        <f>IF($A50="","",SUMIFS('Sales Orders'!$G$5:$G$1004,'Sales Orders'!$E$5:$E$1004,$A50))</f>
        <v/>
      </c>
      <c r="M50" s="38">
        <f>IF($A50="","",SUMIFS('Stock In-Out'!$E$5:$E$504,'Stock In-Out'!$B$5:$B$504,$A50,'Stock In-Out'!$D$5:$D$504,"In"))</f>
        <v/>
      </c>
      <c r="N50" s="38">
        <f>IF($A50="","",SUMIFS('Stock In-Out'!$E$5:$E$504,'Stock In-Out'!$B$5:$B$504,$A50,'Stock In-Out'!$D$5:$D$504,"Out"))</f>
        <v/>
      </c>
      <c r="O50" s="38">
        <f>IF($A50="","",H50+K50+M50-L50-N50)</f>
        <v/>
      </c>
      <c r="P50" s="38">
        <f>IF($A50="","",SUMIFS('Purchase Orders'!$K$5:$K$504,'Purchase Orders'!$D$5:$D$504,$A50))</f>
        <v/>
      </c>
      <c r="Q50" s="39">
        <f>IF($A50="","",IF(O50&lt;=0,"Out of stock",IF(O50&lt;=I50,"Reorder","OK")))</f>
        <v/>
      </c>
      <c r="R50" s="38">
        <f>IF($A50="","",IF(Q50="OK",0,MAX(0,J50-P50)))</f>
        <v/>
      </c>
      <c r="S50" s="40">
        <f>IF($A50="","",ROUND(O50*F50,2))</f>
        <v/>
      </c>
      <c r="T50" s="40">
        <f>IF($A50="","",ROUND(SUMIFS('Sales Orders'!$I$5:$I$1004,'Sales Orders'!$E$5:$E$1004,$A50),2))</f>
        <v/>
      </c>
      <c r="U50" s="40">
        <f>IF($A50="","",ROUND(SUMIFS('Sales Orders'!$K$5:$K$1004,'Sales Orders'!$E$5:$E$1004,$A50),2))</f>
        <v/>
      </c>
      <c r="V50" s="40">
        <f>IF($A50="","",T50-U50)</f>
        <v/>
      </c>
      <c r="W50" s="41">
        <f>IF($A50="","",IF(L50+MAX(0,O50)&lt;=0,"",L50/(L50+MAX(0,O50))))</f>
        <v/>
      </c>
      <c r="X50" s="38">
        <f>IF($A50="","",COUNTIF($T$5:$T$204,"&gt;"&amp;T50)+COUNTIF($T$5:T50,T50))</f>
        <v/>
      </c>
      <c r="Y50" s="38">
        <f>IF(OR(Q50="Reorder",Q50="Out of stock"),COUNTIF($Q$5:Q50,"Reorder")+COUNTIF($Q$5:Q50,"Out of stock"),"")</f>
        <v/>
      </c>
    </row>
    <row r="51">
      <c r="A51" s="24" t="n"/>
      <c r="B51" s="24" t="n"/>
      <c r="C51" s="24" t="n"/>
      <c r="D51" s="24" t="n"/>
      <c r="E51" s="24" t="n"/>
      <c r="F51" s="30" t="n"/>
      <c r="G51" s="30" t="n"/>
      <c r="H51" s="25" t="n"/>
      <c r="I51" s="25" t="n"/>
      <c r="J51" s="25" t="n"/>
      <c r="K51" s="38">
        <f>IF($A51="","",SUMIFS('Purchase Orders'!$J$5:$J$504,'Purchase Orders'!$D$5:$D$504,$A51))</f>
        <v/>
      </c>
      <c r="L51" s="38">
        <f>IF($A51="","",SUMIFS('Sales Orders'!$G$5:$G$1004,'Sales Orders'!$E$5:$E$1004,$A51))</f>
        <v/>
      </c>
      <c r="M51" s="38">
        <f>IF($A51="","",SUMIFS('Stock In-Out'!$E$5:$E$504,'Stock In-Out'!$B$5:$B$504,$A51,'Stock In-Out'!$D$5:$D$504,"In"))</f>
        <v/>
      </c>
      <c r="N51" s="38">
        <f>IF($A51="","",SUMIFS('Stock In-Out'!$E$5:$E$504,'Stock In-Out'!$B$5:$B$504,$A51,'Stock In-Out'!$D$5:$D$504,"Out"))</f>
        <v/>
      </c>
      <c r="O51" s="38">
        <f>IF($A51="","",H51+K51+M51-L51-N51)</f>
        <v/>
      </c>
      <c r="P51" s="38">
        <f>IF($A51="","",SUMIFS('Purchase Orders'!$K$5:$K$504,'Purchase Orders'!$D$5:$D$504,$A51))</f>
        <v/>
      </c>
      <c r="Q51" s="39">
        <f>IF($A51="","",IF(O51&lt;=0,"Out of stock",IF(O51&lt;=I51,"Reorder","OK")))</f>
        <v/>
      </c>
      <c r="R51" s="38">
        <f>IF($A51="","",IF(Q51="OK",0,MAX(0,J51-P51)))</f>
        <v/>
      </c>
      <c r="S51" s="40">
        <f>IF($A51="","",ROUND(O51*F51,2))</f>
        <v/>
      </c>
      <c r="T51" s="40">
        <f>IF($A51="","",ROUND(SUMIFS('Sales Orders'!$I$5:$I$1004,'Sales Orders'!$E$5:$E$1004,$A51),2))</f>
        <v/>
      </c>
      <c r="U51" s="40">
        <f>IF($A51="","",ROUND(SUMIFS('Sales Orders'!$K$5:$K$1004,'Sales Orders'!$E$5:$E$1004,$A51),2))</f>
        <v/>
      </c>
      <c r="V51" s="40">
        <f>IF($A51="","",T51-U51)</f>
        <v/>
      </c>
      <c r="W51" s="41">
        <f>IF($A51="","",IF(L51+MAX(0,O51)&lt;=0,"",L51/(L51+MAX(0,O51))))</f>
        <v/>
      </c>
      <c r="X51" s="38">
        <f>IF($A51="","",COUNTIF($T$5:$T$204,"&gt;"&amp;T51)+COUNTIF($T$5:T51,T51))</f>
        <v/>
      </c>
      <c r="Y51" s="38">
        <f>IF(OR(Q51="Reorder",Q51="Out of stock"),COUNTIF($Q$5:Q51,"Reorder")+COUNTIF($Q$5:Q51,"Out of stock"),"")</f>
        <v/>
      </c>
    </row>
    <row r="52">
      <c r="A52" s="24" t="n"/>
      <c r="B52" s="24" t="n"/>
      <c r="C52" s="24" t="n"/>
      <c r="D52" s="24" t="n"/>
      <c r="E52" s="24" t="n"/>
      <c r="F52" s="30" t="n"/>
      <c r="G52" s="30" t="n"/>
      <c r="H52" s="25" t="n"/>
      <c r="I52" s="25" t="n"/>
      <c r="J52" s="25" t="n"/>
      <c r="K52" s="38">
        <f>IF($A52="","",SUMIFS('Purchase Orders'!$J$5:$J$504,'Purchase Orders'!$D$5:$D$504,$A52))</f>
        <v/>
      </c>
      <c r="L52" s="38">
        <f>IF($A52="","",SUMIFS('Sales Orders'!$G$5:$G$1004,'Sales Orders'!$E$5:$E$1004,$A52))</f>
        <v/>
      </c>
      <c r="M52" s="38">
        <f>IF($A52="","",SUMIFS('Stock In-Out'!$E$5:$E$504,'Stock In-Out'!$B$5:$B$504,$A52,'Stock In-Out'!$D$5:$D$504,"In"))</f>
        <v/>
      </c>
      <c r="N52" s="38">
        <f>IF($A52="","",SUMIFS('Stock In-Out'!$E$5:$E$504,'Stock In-Out'!$B$5:$B$504,$A52,'Stock In-Out'!$D$5:$D$504,"Out"))</f>
        <v/>
      </c>
      <c r="O52" s="38">
        <f>IF($A52="","",H52+K52+M52-L52-N52)</f>
        <v/>
      </c>
      <c r="P52" s="38">
        <f>IF($A52="","",SUMIFS('Purchase Orders'!$K$5:$K$504,'Purchase Orders'!$D$5:$D$504,$A52))</f>
        <v/>
      </c>
      <c r="Q52" s="39">
        <f>IF($A52="","",IF(O52&lt;=0,"Out of stock",IF(O52&lt;=I52,"Reorder","OK")))</f>
        <v/>
      </c>
      <c r="R52" s="38">
        <f>IF($A52="","",IF(Q52="OK",0,MAX(0,J52-P52)))</f>
        <v/>
      </c>
      <c r="S52" s="40">
        <f>IF($A52="","",ROUND(O52*F52,2))</f>
        <v/>
      </c>
      <c r="T52" s="40">
        <f>IF($A52="","",ROUND(SUMIFS('Sales Orders'!$I$5:$I$1004,'Sales Orders'!$E$5:$E$1004,$A52),2))</f>
        <v/>
      </c>
      <c r="U52" s="40">
        <f>IF($A52="","",ROUND(SUMIFS('Sales Orders'!$K$5:$K$1004,'Sales Orders'!$E$5:$E$1004,$A52),2))</f>
        <v/>
      </c>
      <c r="V52" s="40">
        <f>IF($A52="","",T52-U52)</f>
        <v/>
      </c>
      <c r="W52" s="41">
        <f>IF($A52="","",IF(L52+MAX(0,O52)&lt;=0,"",L52/(L52+MAX(0,O52))))</f>
        <v/>
      </c>
      <c r="X52" s="38">
        <f>IF($A52="","",COUNTIF($T$5:$T$204,"&gt;"&amp;T52)+COUNTIF($T$5:T52,T52))</f>
        <v/>
      </c>
      <c r="Y52" s="38">
        <f>IF(OR(Q52="Reorder",Q52="Out of stock"),COUNTIF($Q$5:Q52,"Reorder")+COUNTIF($Q$5:Q52,"Out of stock"),"")</f>
        <v/>
      </c>
    </row>
    <row r="53">
      <c r="A53" s="24" t="n"/>
      <c r="B53" s="24" t="n"/>
      <c r="C53" s="24" t="n"/>
      <c r="D53" s="24" t="n"/>
      <c r="E53" s="24" t="n"/>
      <c r="F53" s="30" t="n"/>
      <c r="G53" s="30" t="n"/>
      <c r="H53" s="25" t="n"/>
      <c r="I53" s="25" t="n"/>
      <c r="J53" s="25" t="n"/>
      <c r="K53" s="38">
        <f>IF($A53="","",SUMIFS('Purchase Orders'!$J$5:$J$504,'Purchase Orders'!$D$5:$D$504,$A53))</f>
        <v/>
      </c>
      <c r="L53" s="38">
        <f>IF($A53="","",SUMIFS('Sales Orders'!$G$5:$G$1004,'Sales Orders'!$E$5:$E$1004,$A53))</f>
        <v/>
      </c>
      <c r="M53" s="38">
        <f>IF($A53="","",SUMIFS('Stock In-Out'!$E$5:$E$504,'Stock In-Out'!$B$5:$B$504,$A53,'Stock In-Out'!$D$5:$D$504,"In"))</f>
        <v/>
      </c>
      <c r="N53" s="38">
        <f>IF($A53="","",SUMIFS('Stock In-Out'!$E$5:$E$504,'Stock In-Out'!$B$5:$B$504,$A53,'Stock In-Out'!$D$5:$D$504,"Out"))</f>
        <v/>
      </c>
      <c r="O53" s="38">
        <f>IF($A53="","",H53+K53+M53-L53-N53)</f>
        <v/>
      </c>
      <c r="P53" s="38">
        <f>IF($A53="","",SUMIFS('Purchase Orders'!$K$5:$K$504,'Purchase Orders'!$D$5:$D$504,$A53))</f>
        <v/>
      </c>
      <c r="Q53" s="39">
        <f>IF($A53="","",IF(O53&lt;=0,"Out of stock",IF(O53&lt;=I53,"Reorder","OK")))</f>
        <v/>
      </c>
      <c r="R53" s="38">
        <f>IF($A53="","",IF(Q53="OK",0,MAX(0,J53-P53)))</f>
        <v/>
      </c>
      <c r="S53" s="40">
        <f>IF($A53="","",ROUND(O53*F53,2))</f>
        <v/>
      </c>
      <c r="T53" s="40">
        <f>IF($A53="","",ROUND(SUMIFS('Sales Orders'!$I$5:$I$1004,'Sales Orders'!$E$5:$E$1004,$A53),2))</f>
        <v/>
      </c>
      <c r="U53" s="40">
        <f>IF($A53="","",ROUND(SUMIFS('Sales Orders'!$K$5:$K$1004,'Sales Orders'!$E$5:$E$1004,$A53),2))</f>
        <v/>
      </c>
      <c r="V53" s="40">
        <f>IF($A53="","",T53-U53)</f>
        <v/>
      </c>
      <c r="W53" s="41">
        <f>IF($A53="","",IF(L53+MAX(0,O53)&lt;=0,"",L53/(L53+MAX(0,O53))))</f>
        <v/>
      </c>
      <c r="X53" s="38">
        <f>IF($A53="","",COUNTIF($T$5:$T$204,"&gt;"&amp;T53)+COUNTIF($T$5:T53,T53))</f>
        <v/>
      </c>
      <c r="Y53" s="38">
        <f>IF(OR(Q53="Reorder",Q53="Out of stock"),COUNTIF($Q$5:Q53,"Reorder")+COUNTIF($Q$5:Q53,"Out of stock"),"")</f>
        <v/>
      </c>
    </row>
    <row r="54">
      <c r="A54" s="24" t="n"/>
      <c r="B54" s="24" t="n"/>
      <c r="C54" s="24" t="n"/>
      <c r="D54" s="24" t="n"/>
      <c r="E54" s="24" t="n"/>
      <c r="F54" s="30" t="n"/>
      <c r="G54" s="30" t="n"/>
      <c r="H54" s="25" t="n"/>
      <c r="I54" s="25" t="n"/>
      <c r="J54" s="25" t="n"/>
      <c r="K54" s="38">
        <f>IF($A54="","",SUMIFS('Purchase Orders'!$J$5:$J$504,'Purchase Orders'!$D$5:$D$504,$A54))</f>
        <v/>
      </c>
      <c r="L54" s="38">
        <f>IF($A54="","",SUMIFS('Sales Orders'!$G$5:$G$1004,'Sales Orders'!$E$5:$E$1004,$A54))</f>
        <v/>
      </c>
      <c r="M54" s="38">
        <f>IF($A54="","",SUMIFS('Stock In-Out'!$E$5:$E$504,'Stock In-Out'!$B$5:$B$504,$A54,'Stock In-Out'!$D$5:$D$504,"In"))</f>
        <v/>
      </c>
      <c r="N54" s="38">
        <f>IF($A54="","",SUMIFS('Stock In-Out'!$E$5:$E$504,'Stock In-Out'!$B$5:$B$504,$A54,'Stock In-Out'!$D$5:$D$504,"Out"))</f>
        <v/>
      </c>
      <c r="O54" s="38">
        <f>IF($A54="","",H54+K54+M54-L54-N54)</f>
        <v/>
      </c>
      <c r="P54" s="38">
        <f>IF($A54="","",SUMIFS('Purchase Orders'!$K$5:$K$504,'Purchase Orders'!$D$5:$D$504,$A54))</f>
        <v/>
      </c>
      <c r="Q54" s="39">
        <f>IF($A54="","",IF(O54&lt;=0,"Out of stock",IF(O54&lt;=I54,"Reorder","OK")))</f>
        <v/>
      </c>
      <c r="R54" s="38">
        <f>IF($A54="","",IF(Q54="OK",0,MAX(0,J54-P54)))</f>
        <v/>
      </c>
      <c r="S54" s="40">
        <f>IF($A54="","",ROUND(O54*F54,2))</f>
        <v/>
      </c>
      <c r="T54" s="40">
        <f>IF($A54="","",ROUND(SUMIFS('Sales Orders'!$I$5:$I$1004,'Sales Orders'!$E$5:$E$1004,$A54),2))</f>
        <v/>
      </c>
      <c r="U54" s="40">
        <f>IF($A54="","",ROUND(SUMIFS('Sales Orders'!$K$5:$K$1004,'Sales Orders'!$E$5:$E$1004,$A54),2))</f>
        <v/>
      </c>
      <c r="V54" s="40">
        <f>IF($A54="","",T54-U54)</f>
        <v/>
      </c>
      <c r="W54" s="41">
        <f>IF($A54="","",IF(L54+MAX(0,O54)&lt;=0,"",L54/(L54+MAX(0,O54))))</f>
        <v/>
      </c>
      <c r="X54" s="38">
        <f>IF($A54="","",COUNTIF($T$5:$T$204,"&gt;"&amp;T54)+COUNTIF($T$5:T54,T54))</f>
        <v/>
      </c>
      <c r="Y54" s="38">
        <f>IF(OR(Q54="Reorder",Q54="Out of stock"),COUNTIF($Q$5:Q54,"Reorder")+COUNTIF($Q$5:Q54,"Out of stock"),"")</f>
        <v/>
      </c>
    </row>
    <row r="55">
      <c r="A55" s="24" t="n"/>
      <c r="B55" s="24" t="n"/>
      <c r="C55" s="24" t="n"/>
      <c r="D55" s="24" t="n"/>
      <c r="E55" s="24" t="n"/>
      <c r="F55" s="30" t="n"/>
      <c r="G55" s="30" t="n"/>
      <c r="H55" s="25" t="n"/>
      <c r="I55" s="25" t="n"/>
      <c r="J55" s="25" t="n"/>
      <c r="K55" s="38">
        <f>IF($A55="","",SUMIFS('Purchase Orders'!$J$5:$J$504,'Purchase Orders'!$D$5:$D$504,$A55))</f>
        <v/>
      </c>
      <c r="L55" s="38">
        <f>IF($A55="","",SUMIFS('Sales Orders'!$G$5:$G$1004,'Sales Orders'!$E$5:$E$1004,$A55))</f>
        <v/>
      </c>
      <c r="M55" s="38">
        <f>IF($A55="","",SUMIFS('Stock In-Out'!$E$5:$E$504,'Stock In-Out'!$B$5:$B$504,$A55,'Stock In-Out'!$D$5:$D$504,"In"))</f>
        <v/>
      </c>
      <c r="N55" s="38">
        <f>IF($A55="","",SUMIFS('Stock In-Out'!$E$5:$E$504,'Stock In-Out'!$B$5:$B$504,$A55,'Stock In-Out'!$D$5:$D$504,"Out"))</f>
        <v/>
      </c>
      <c r="O55" s="38">
        <f>IF($A55="","",H55+K55+M55-L55-N55)</f>
        <v/>
      </c>
      <c r="P55" s="38">
        <f>IF($A55="","",SUMIFS('Purchase Orders'!$K$5:$K$504,'Purchase Orders'!$D$5:$D$504,$A55))</f>
        <v/>
      </c>
      <c r="Q55" s="39">
        <f>IF($A55="","",IF(O55&lt;=0,"Out of stock",IF(O55&lt;=I55,"Reorder","OK")))</f>
        <v/>
      </c>
      <c r="R55" s="38">
        <f>IF($A55="","",IF(Q55="OK",0,MAX(0,J55-P55)))</f>
        <v/>
      </c>
      <c r="S55" s="40">
        <f>IF($A55="","",ROUND(O55*F55,2))</f>
        <v/>
      </c>
      <c r="T55" s="40">
        <f>IF($A55="","",ROUND(SUMIFS('Sales Orders'!$I$5:$I$1004,'Sales Orders'!$E$5:$E$1004,$A55),2))</f>
        <v/>
      </c>
      <c r="U55" s="40">
        <f>IF($A55="","",ROUND(SUMIFS('Sales Orders'!$K$5:$K$1004,'Sales Orders'!$E$5:$E$1004,$A55),2))</f>
        <v/>
      </c>
      <c r="V55" s="40">
        <f>IF($A55="","",T55-U55)</f>
        <v/>
      </c>
      <c r="W55" s="41">
        <f>IF($A55="","",IF(L55+MAX(0,O55)&lt;=0,"",L55/(L55+MAX(0,O55))))</f>
        <v/>
      </c>
      <c r="X55" s="38">
        <f>IF($A55="","",COUNTIF($T$5:$T$204,"&gt;"&amp;T55)+COUNTIF($T$5:T55,T55))</f>
        <v/>
      </c>
      <c r="Y55" s="38">
        <f>IF(OR(Q55="Reorder",Q55="Out of stock"),COUNTIF($Q$5:Q55,"Reorder")+COUNTIF($Q$5:Q55,"Out of stock"),"")</f>
        <v/>
      </c>
    </row>
    <row r="56">
      <c r="A56" s="24" t="n"/>
      <c r="B56" s="24" t="n"/>
      <c r="C56" s="24" t="n"/>
      <c r="D56" s="24" t="n"/>
      <c r="E56" s="24" t="n"/>
      <c r="F56" s="30" t="n"/>
      <c r="G56" s="30" t="n"/>
      <c r="H56" s="25" t="n"/>
      <c r="I56" s="25" t="n"/>
      <c r="J56" s="25" t="n"/>
      <c r="K56" s="38">
        <f>IF($A56="","",SUMIFS('Purchase Orders'!$J$5:$J$504,'Purchase Orders'!$D$5:$D$504,$A56))</f>
        <v/>
      </c>
      <c r="L56" s="38">
        <f>IF($A56="","",SUMIFS('Sales Orders'!$G$5:$G$1004,'Sales Orders'!$E$5:$E$1004,$A56))</f>
        <v/>
      </c>
      <c r="M56" s="38">
        <f>IF($A56="","",SUMIFS('Stock In-Out'!$E$5:$E$504,'Stock In-Out'!$B$5:$B$504,$A56,'Stock In-Out'!$D$5:$D$504,"In"))</f>
        <v/>
      </c>
      <c r="N56" s="38">
        <f>IF($A56="","",SUMIFS('Stock In-Out'!$E$5:$E$504,'Stock In-Out'!$B$5:$B$504,$A56,'Stock In-Out'!$D$5:$D$504,"Out"))</f>
        <v/>
      </c>
      <c r="O56" s="38">
        <f>IF($A56="","",H56+K56+M56-L56-N56)</f>
        <v/>
      </c>
      <c r="P56" s="38">
        <f>IF($A56="","",SUMIFS('Purchase Orders'!$K$5:$K$504,'Purchase Orders'!$D$5:$D$504,$A56))</f>
        <v/>
      </c>
      <c r="Q56" s="39">
        <f>IF($A56="","",IF(O56&lt;=0,"Out of stock",IF(O56&lt;=I56,"Reorder","OK")))</f>
        <v/>
      </c>
      <c r="R56" s="38">
        <f>IF($A56="","",IF(Q56="OK",0,MAX(0,J56-P56)))</f>
        <v/>
      </c>
      <c r="S56" s="40">
        <f>IF($A56="","",ROUND(O56*F56,2))</f>
        <v/>
      </c>
      <c r="T56" s="40">
        <f>IF($A56="","",ROUND(SUMIFS('Sales Orders'!$I$5:$I$1004,'Sales Orders'!$E$5:$E$1004,$A56),2))</f>
        <v/>
      </c>
      <c r="U56" s="40">
        <f>IF($A56="","",ROUND(SUMIFS('Sales Orders'!$K$5:$K$1004,'Sales Orders'!$E$5:$E$1004,$A56),2))</f>
        <v/>
      </c>
      <c r="V56" s="40">
        <f>IF($A56="","",T56-U56)</f>
        <v/>
      </c>
      <c r="W56" s="41">
        <f>IF($A56="","",IF(L56+MAX(0,O56)&lt;=0,"",L56/(L56+MAX(0,O56))))</f>
        <v/>
      </c>
      <c r="X56" s="38">
        <f>IF($A56="","",COUNTIF($T$5:$T$204,"&gt;"&amp;T56)+COUNTIF($T$5:T56,T56))</f>
        <v/>
      </c>
      <c r="Y56" s="38">
        <f>IF(OR(Q56="Reorder",Q56="Out of stock"),COUNTIF($Q$5:Q56,"Reorder")+COUNTIF($Q$5:Q56,"Out of stock"),"")</f>
        <v/>
      </c>
    </row>
    <row r="57">
      <c r="A57" s="24" t="n"/>
      <c r="B57" s="24" t="n"/>
      <c r="C57" s="24" t="n"/>
      <c r="D57" s="24" t="n"/>
      <c r="E57" s="24" t="n"/>
      <c r="F57" s="30" t="n"/>
      <c r="G57" s="30" t="n"/>
      <c r="H57" s="25" t="n"/>
      <c r="I57" s="25" t="n"/>
      <c r="J57" s="25" t="n"/>
      <c r="K57" s="38">
        <f>IF($A57="","",SUMIFS('Purchase Orders'!$J$5:$J$504,'Purchase Orders'!$D$5:$D$504,$A57))</f>
        <v/>
      </c>
      <c r="L57" s="38">
        <f>IF($A57="","",SUMIFS('Sales Orders'!$G$5:$G$1004,'Sales Orders'!$E$5:$E$1004,$A57))</f>
        <v/>
      </c>
      <c r="M57" s="38">
        <f>IF($A57="","",SUMIFS('Stock In-Out'!$E$5:$E$504,'Stock In-Out'!$B$5:$B$504,$A57,'Stock In-Out'!$D$5:$D$504,"In"))</f>
        <v/>
      </c>
      <c r="N57" s="38">
        <f>IF($A57="","",SUMIFS('Stock In-Out'!$E$5:$E$504,'Stock In-Out'!$B$5:$B$504,$A57,'Stock In-Out'!$D$5:$D$504,"Out"))</f>
        <v/>
      </c>
      <c r="O57" s="38">
        <f>IF($A57="","",H57+K57+M57-L57-N57)</f>
        <v/>
      </c>
      <c r="P57" s="38">
        <f>IF($A57="","",SUMIFS('Purchase Orders'!$K$5:$K$504,'Purchase Orders'!$D$5:$D$504,$A57))</f>
        <v/>
      </c>
      <c r="Q57" s="39">
        <f>IF($A57="","",IF(O57&lt;=0,"Out of stock",IF(O57&lt;=I57,"Reorder","OK")))</f>
        <v/>
      </c>
      <c r="R57" s="38">
        <f>IF($A57="","",IF(Q57="OK",0,MAX(0,J57-P57)))</f>
        <v/>
      </c>
      <c r="S57" s="40">
        <f>IF($A57="","",ROUND(O57*F57,2))</f>
        <v/>
      </c>
      <c r="T57" s="40">
        <f>IF($A57="","",ROUND(SUMIFS('Sales Orders'!$I$5:$I$1004,'Sales Orders'!$E$5:$E$1004,$A57),2))</f>
        <v/>
      </c>
      <c r="U57" s="40">
        <f>IF($A57="","",ROUND(SUMIFS('Sales Orders'!$K$5:$K$1004,'Sales Orders'!$E$5:$E$1004,$A57),2))</f>
        <v/>
      </c>
      <c r="V57" s="40">
        <f>IF($A57="","",T57-U57)</f>
        <v/>
      </c>
      <c r="W57" s="41">
        <f>IF($A57="","",IF(L57+MAX(0,O57)&lt;=0,"",L57/(L57+MAX(0,O57))))</f>
        <v/>
      </c>
      <c r="X57" s="38">
        <f>IF($A57="","",COUNTIF($T$5:$T$204,"&gt;"&amp;T57)+COUNTIF($T$5:T57,T57))</f>
        <v/>
      </c>
      <c r="Y57" s="38">
        <f>IF(OR(Q57="Reorder",Q57="Out of stock"),COUNTIF($Q$5:Q57,"Reorder")+COUNTIF($Q$5:Q57,"Out of stock"),"")</f>
        <v/>
      </c>
    </row>
    <row r="58">
      <c r="A58" s="24" t="n"/>
      <c r="B58" s="24" t="n"/>
      <c r="C58" s="24" t="n"/>
      <c r="D58" s="24" t="n"/>
      <c r="E58" s="24" t="n"/>
      <c r="F58" s="30" t="n"/>
      <c r="G58" s="30" t="n"/>
      <c r="H58" s="25" t="n"/>
      <c r="I58" s="25" t="n"/>
      <c r="J58" s="25" t="n"/>
      <c r="K58" s="38">
        <f>IF($A58="","",SUMIFS('Purchase Orders'!$J$5:$J$504,'Purchase Orders'!$D$5:$D$504,$A58))</f>
        <v/>
      </c>
      <c r="L58" s="38">
        <f>IF($A58="","",SUMIFS('Sales Orders'!$G$5:$G$1004,'Sales Orders'!$E$5:$E$1004,$A58))</f>
        <v/>
      </c>
      <c r="M58" s="38">
        <f>IF($A58="","",SUMIFS('Stock In-Out'!$E$5:$E$504,'Stock In-Out'!$B$5:$B$504,$A58,'Stock In-Out'!$D$5:$D$504,"In"))</f>
        <v/>
      </c>
      <c r="N58" s="38">
        <f>IF($A58="","",SUMIFS('Stock In-Out'!$E$5:$E$504,'Stock In-Out'!$B$5:$B$504,$A58,'Stock In-Out'!$D$5:$D$504,"Out"))</f>
        <v/>
      </c>
      <c r="O58" s="38">
        <f>IF($A58="","",H58+K58+M58-L58-N58)</f>
        <v/>
      </c>
      <c r="P58" s="38">
        <f>IF($A58="","",SUMIFS('Purchase Orders'!$K$5:$K$504,'Purchase Orders'!$D$5:$D$504,$A58))</f>
        <v/>
      </c>
      <c r="Q58" s="39">
        <f>IF($A58="","",IF(O58&lt;=0,"Out of stock",IF(O58&lt;=I58,"Reorder","OK")))</f>
        <v/>
      </c>
      <c r="R58" s="38">
        <f>IF($A58="","",IF(Q58="OK",0,MAX(0,J58-P58)))</f>
        <v/>
      </c>
      <c r="S58" s="40">
        <f>IF($A58="","",ROUND(O58*F58,2))</f>
        <v/>
      </c>
      <c r="T58" s="40">
        <f>IF($A58="","",ROUND(SUMIFS('Sales Orders'!$I$5:$I$1004,'Sales Orders'!$E$5:$E$1004,$A58),2))</f>
        <v/>
      </c>
      <c r="U58" s="40">
        <f>IF($A58="","",ROUND(SUMIFS('Sales Orders'!$K$5:$K$1004,'Sales Orders'!$E$5:$E$1004,$A58),2))</f>
        <v/>
      </c>
      <c r="V58" s="40">
        <f>IF($A58="","",T58-U58)</f>
        <v/>
      </c>
      <c r="W58" s="41">
        <f>IF($A58="","",IF(L58+MAX(0,O58)&lt;=0,"",L58/(L58+MAX(0,O58))))</f>
        <v/>
      </c>
      <c r="X58" s="38">
        <f>IF($A58="","",COUNTIF($T$5:$T$204,"&gt;"&amp;T58)+COUNTIF($T$5:T58,T58))</f>
        <v/>
      </c>
      <c r="Y58" s="38">
        <f>IF(OR(Q58="Reorder",Q58="Out of stock"),COUNTIF($Q$5:Q58,"Reorder")+COUNTIF($Q$5:Q58,"Out of stock"),"")</f>
        <v/>
      </c>
    </row>
    <row r="59">
      <c r="A59" s="24" t="n"/>
      <c r="B59" s="24" t="n"/>
      <c r="C59" s="24" t="n"/>
      <c r="D59" s="24" t="n"/>
      <c r="E59" s="24" t="n"/>
      <c r="F59" s="30" t="n"/>
      <c r="G59" s="30" t="n"/>
      <c r="H59" s="25" t="n"/>
      <c r="I59" s="25" t="n"/>
      <c r="J59" s="25" t="n"/>
      <c r="K59" s="38">
        <f>IF($A59="","",SUMIFS('Purchase Orders'!$J$5:$J$504,'Purchase Orders'!$D$5:$D$504,$A59))</f>
        <v/>
      </c>
      <c r="L59" s="38">
        <f>IF($A59="","",SUMIFS('Sales Orders'!$G$5:$G$1004,'Sales Orders'!$E$5:$E$1004,$A59))</f>
        <v/>
      </c>
      <c r="M59" s="38">
        <f>IF($A59="","",SUMIFS('Stock In-Out'!$E$5:$E$504,'Stock In-Out'!$B$5:$B$504,$A59,'Stock In-Out'!$D$5:$D$504,"In"))</f>
        <v/>
      </c>
      <c r="N59" s="38">
        <f>IF($A59="","",SUMIFS('Stock In-Out'!$E$5:$E$504,'Stock In-Out'!$B$5:$B$504,$A59,'Stock In-Out'!$D$5:$D$504,"Out"))</f>
        <v/>
      </c>
      <c r="O59" s="38">
        <f>IF($A59="","",H59+K59+M59-L59-N59)</f>
        <v/>
      </c>
      <c r="P59" s="38">
        <f>IF($A59="","",SUMIFS('Purchase Orders'!$K$5:$K$504,'Purchase Orders'!$D$5:$D$504,$A59))</f>
        <v/>
      </c>
      <c r="Q59" s="39">
        <f>IF($A59="","",IF(O59&lt;=0,"Out of stock",IF(O59&lt;=I59,"Reorder","OK")))</f>
        <v/>
      </c>
      <c r="R59" s="38">
        <f>IF($A59="","",IF(Q59="OK",0,MAX(0,J59-P59)))</f>
        <v/>
      </c>
      <c r="S59" s="40">
        <f>IF($A59="","",ROUND(O59*F59,2))</f>
        <v/>
      </c>
      <c r="T59" s="40">
        <f>IF($A59="","",ROUND(SUMIFS('Sales Orders'!$I$5:$I$1004,'Sales Orders'!$E$5:$E$1004,$A59),2))</f>
        <v/>
      </c>
      <c r="U59" s="40">
        <f>IF($A59="","",ROUND(SUMIFS('Sales Orders'!$K$5:$K$1004,'Sales Orders'!$E$5:$E$1004,$A59),2))</f>
        <v/>
      </c>
      <c r="V59" s="40">
        <f>IF($A59="","",T59-U59)</f>
        <v/>
      </c>
      <c r="W59" s="41">
        <f>IF($A59="","",IF(L59+MAX(0,O59)&lt;=0,"",L59/(L59+MAX(0,O59))))</f>
        <v/>
      </c>
      <c r="X59" s="38">
        <f>IF($A59="","",COUNTIF($T$5:$T$204,"&gt;"&amp;T59)+COUNTIF($T$5:T59,T59))</f>
        <v/>
      </c>
      <c r="Y59" s="38">
        <f>IF(OR(Q59="Reorder",Q59="Out of stock"),COUNTIF($Q$5:Q59,"Reorder")+COUNTIF($Q$5:Q59,"Out of stock"),"")</f>
        <v/>
      </c>
    </row>
    <row r="60">
      <c r="A60" s="24" t="n"/>
      <c r="B60" s="24" t="n"/>
      <c r="C60" s="24" t="n"/>
      <c r="D60" s="24" t="n"/>
      <c r="E60" s="24" t="n"/>
      <c r="F60" s="30" t="n"/>
      <c r="G60" s="30" t="n"/>
      <c r="H60" s="25" t="n"/>
      <c r="I60" s="25" t="n"/>
      <c r="J60" s="25" t="n"/>
      <c r="K60" s="38">
        <f>IF($A60="","",SUMIFS('Purchase Orders'!$J$5:$J$504,'Purchase Orders'!$D$5:$D$504,$A60))</f>
        <v/>
      </c>
      <c r="L60" s="38">
        <f>IF($A60="","",SUMIFS('Sales Orders'!$G$5:$G$1004,'Sales Orders'!$E$5:$E$1004,$A60))</f>
        <v/>
      </c>
      <c r="M60" s="38">
        <f>IF($A60="","",SUMIFS('Stock In-Out'!$E$5:$E$504,'Stock In-Out'!$B$5:$B$504,$A60,'Stock In-Out'!$D$5:$D$504,"In"))</f>
        <v/>
      </c>
      <c r="N60" s="38">
        <f>IF($A60="","",SUMIFS('Stock In-Out'!$E$5:$E$504,'Stock In-Out'!$B$5:$B$504,$A60,'Stock In-Out'!$D$5:$D$504,"Out"))</f>
        <v/>
      </c>
      <c r="O60" s="38">
        <f>IF($A60="","",H60+K60+M60-L60-N60)</f>
        <v/>
      </c>
      <c r="P60" s="38">
        <f>IF($A60="","",SUMIFS('Purchase Orders'!$K$5:$K$504,'Purchase Orders'!$D$5:$D$504,$A60))</f>
        <v/>
      </c>
      <c r="Q60" s="39">
        <f>IF($A60="","",IF(O60&lt;=0,"Out of stock",IF(O60&lt;=I60,"Reorder","OK")))</f>
        <v/>
      </c>
      <c r="R60" s="38">
        <f>IF($A60="","",IF(Q60="OK",0,MAX(0,J60-P60)))</f>
        <v/>
      </c>
      <c r="S60" s="40">
        <f>IF($A60="","",ROUND(O60*F60,2))</f>
        <v/>
      </c>
      <c r="T60" s="40">
        <f>IF($A60="","",ROUND(SUMIFS('Sales Orders'!$I$5:$I$1004,'Sales Orders'!$E$5:$E$1004,$A60),2))</f>
        <v/>
      </c>
      <c r="U60" s="40">
        <f>IF($A60="","",ROUND(SUMIFS('Sales Orders'!$K$5:$K$1004,'Sales Orders'!$E$5:$E$1004,$A60),2))</f>
        <v/>
      </c>
      <c r="V60" s="40">
        <f>IF($A60="","",T60-U60)</f>
        <v/>
      </c>
      <c r="W60" s="41">
        <f>IF($A60="","",IF(L60+MAX(0,O60)&lt;=0,"",L60/(L60+MAX(0,O60))))</f>
        <v/>
      </c>
      <c r="X60" s="38">
        <f>IF($A60="","",COUNTIF($T$5:$T$204,"&gt;"&amp;T60)+COUNTIF($T$5:T60,T60))</f>
        <v/>
      </c>
      <c r="Y60" s="38">
        <f>IF(OR(Q60="Reorder",Q60="Out of stock"),COUNTIF($Q$5:Q60,"Reorder")+COUNTIF($Q$5:Q60,"Out of stock"),"")</f>
        <v/>
      </c>
    </row>
    <row r="61">
      <c r="A61" s="24" t="n"/>
      <c r="B61" s="24" t="n"/>
      <c r="C61" s="24" t="n"/>
      <c r="D61" s="24" t="n"/>
      <c r="E61" s="24" t="n"/>
      <c r="F61" s="30" t="n"/>
      <c r="G61" s="30" t="n"/>
      <c r="H61" s="25" t="n"/>
      <c r="I61" s="25" t="n"/>
      <c r="J61" s="25" t="n"/>
      <c r="K61" s="38">
        <f>IF($A61="","",SUMIFS('Purchase Orders'!$J$5:$J$504,'Purchase Orders'!$D$5:$D$504,$A61))</f>
        <v/>
      </c>
      <c r="L61" s="38">
        <f>IF($A61="","",SUMIFS('Sales Orders'!$G$5:$G$1004,'Sales Orders'!$E$5:$E$1004,$A61))</f>
        <v/>
      </c>
      <c r="M61" s="38">
        <f>IF($A61="","",SUMIFS('Stock In-Out'!$E$5:$E$504,'Stock In-Out'!$B$5:$B$504,$A61,'Stock In-Out'!$D$5:$D$504,"In"))</f>
        <v/>
      </c>
      <c r="N61" s="38">
        <f>IF($A61="","",SUMIFS('Stock In-Out'!$E$5:$E$504,'Stock In-Out'!$B$5:$B$504,$A61,'Stock In-Out'!$D$5:$D$504,"Out"))</f>
        <v/>
      </c>
      <c r="O61" s="38">
        <f>IF($A61="","",H61+K61+M61-L61-N61)</f>
        <v/>
      </c>
      <c r="P61" s="38">
        <f>IF($A61="","",SUMIFS('Purchase Orders'!$K$5:$K$504,'Purchase Orders'!$D$5:$D$504,$A61))</f>
        <v/>
      </c>
      <c r="Q61" s="39">
        <f>IF($A61="","",IF(O61&lt;=0,"Out of stock",IF(O61&lt;=I61,"Reorder","OK")))</f>
        <v/>
      </c>
      <c r="R61" s="38">
        <f>IF($A61="","",IF(Q61="OK",0,MAX(0,J61-P61)))</f>
        <v/>
      </c>
      <c r="S61" s="40">
        <f>IF($A61="","",ROUND(O61*F61,2))</f>
        <v/>
      </c>
      <c r="T61" s="40">
        <f>IF($A61="","",ROUND(SUMIFS('Sales Orders'!$I$5:$I$1004,'Sales Orders'!$E$5:$E$1004,$A61),2))</f>
        <v/>
      </c>
      <c r="U61" s="40">
        <f>IF($A61="","",ROUND(SUMIFS('Sales Orders'!$K$5:$K$1004,'Sales Orders'!$E$5:$E$1004,$A61),2))</f>
        <v/>
      </c>
      <c r="V61" s="40">
        <f>IF($A61="","",T61-U61)</f>
        <v/>
      </c>
      <c r="W61" s="41">
        <f>IF($A61="","",IF(L61+MAX(0,O61)&lt;=0,"",L61/(L61+MAX(0,O61))))</f>
        <v/>
      </c>
      <c r="X61" s="38">
        <f>IF($A61="","",COUNTIF($T$5:$T$204,"&gt;"&amp;T61)+COUNTIF($T$5:T61,T61))</f>
        <v/>
      </c>
      <c r="Y61" s="38">
        <f>IF(OR(Q61="Reorder",Q61="Out of stock"),COUNTIF($Q$5:Q61,"Reorder")+COUNTIF($Q$5:Q61,"Out of stock"),"")</f>
        <v/>
      </c>
    </row>
    <row r="62">
      <c r="A62" s="24" t="n"/>
      <c r="B62" s="24" t="n"/>
      <c r="C62" s="24" t="n"/>
      <c r="D62" s="24" t="n"/>
      <c r="E62" s="24" t="n"/>
      <c r="F62" s="30" t="n"/>
      <c r="G62" s="30" t="n"/>
      <c r="H62" s="25" t="n"/>
      <c r="I62" s="25" t="n"/>
      <c r="J62" s="25" t="n"/>
      <c r="K62" s="38">
        <f>IF($A62="","",SUMIFS('Purchase Orders'!$J$5:$J$504,'Purchase Orders'!$D$5:$D$504,$A62))</f>
        <v/>
      </c>
      <c r="L62" s="38">
        <f>IF($A62="","",SUMIFS('Sales Orders'!$G$5:$G$1004,'Sales Orders'!$E$5:$E$1004,$A62))</f>
        <v/>
      </c>
      <c r="M62" s="38">
        <f>IF($A62="","",SUMIFS('Stock In-Out'!$E$5:$E$504,'Stock In-Out'!$B$5:$B$504,$A62,'Stock In-Out'!$D$5:$D$504,"In"))</f>
        <v/>
      </c>
      <c r="N62" s="38">
        <f>IF($A62="","",SUMIFS('Stock In-Out'!$E$5:$E$504,'Stock In-Out'!$B$5:$B$504,$A62,'Stock In-Out'!$D$5:$D$504,"Out"))</f>
        <v/>
      </c>
      <c r="O62" s="38">
        <f>IF($A62="","",H62+K62+M62-L62-N62)</f>
        <v/>
      </c>
      <c r="P62" s="38">
        <f>IF($A62="","",SUMIFS('Purchase Orders'!$K$5:$K$504,'Purchase Orders'!$D$5:$D$504,$A62))</f>
        <v/>
      </c>
      <c r="Q62" s="39">
        <f>IF($A62="","",IF(O62&lt;=0,"Out of stock",IF(O62&lt;=I62,"Reorder","OK")))</f>
        <v/>
      </c>
      <c r="R62" s="38">
        <f>IF($A62="","",IF(Q62="OK",0,MAX(0,J62-P62)))</f>
        <v/>
      </c>
      <c r="S62" s="40">
        <f>IF($A62="","",ROUND(O62*F62,2))</f>
        <v/>
      </c>
      <c r="T62" s="40">
        <f>IF($A62="","",ROUND(SUMIFS('Sales Orders'!$I$5:$I$1004,'Sales Orders'!$E$5:$E$1004,$A62),2))</f>
        <v/>
      </c>
      <c r="U62" s="40">
        <f>IF($A62="","",ROUND(SUMIFS('Sales Orders'!$K$5:$K$1004,'Sales Orders'!$E$5:$E$1004,$A62),2))</f>
        <v/>
      </c>
      <c r="V62" s="40">
        <f>IF($A62="","",T62-U62)</f>
        <v/>
      </c>
      <c r="W62" s="41">
        <f>IF($A62="","",IF(L62+MAX(0,O62)&lt;=0,"",L62/(L62+MAX(0,O62))))</f>
        <v/>
      </c>
      <c r="X62" s="38">
        <f>IF($A62="","",COUNTIF($T$5:$T$204,"&gt;"&amp;T62)+COUNTIF($T$5:T62,T62))</f>
        <v/>
      </c>
      <c r="Y62" s="38">
        <f>IF(OR(Q62="Reorder",Q62="Out of stock"),COUNTIF($Q$5:Q62,"Reorder")+COUNTIF($Q$5:Q62,"Out of stock"),"")</f>
        <v/>
      </c>
    </row>
    <row r="63">
      <c r="A63" s="24" t="n"/>
      <c r="B63" s="24" t="n"/>
      <c r="C63" s="24" t="n"/>
      <c r="D63" s="24" t="n"/>
      <c r="E63" s="24" t="n"/>
      <c r="F63" s="30" t="n"/>
      <c r="G63" s="30" t="n"/>
      <c r="H63" s="25" t="n"/>
      <c r="I63" s="25" t="n"/>
      <c r="J63" s="25" t="n"/>
      <c r="K63" s="38">
        <f>IF($A63="","",SUMIFS('Purchase Orders'!$J$5:$J$504,'Purchase Orders'!$D$5:$D$504,$A63))</f>
        <v/>
      </c>
      <c r="L63" s="38">
        <f>IF($A63="","",SUMIFS('Sales Orders'!$G$5:$G$1004,'Sales Orders'!$E$5:$E$1004,$A63))</f>
        <v/>
      </c>
      <c r="M63" s="38">
        <f>IF($A63="","",SUMIFS('Stock In-Out'!$E$5:$E$504,'Stock In-Out'!$B$5:$B$504,$A63,'Stock In-Out'!$D$5:$D$504,"In"))</f>
        <v/>
      </c>
      <c r="N63" s="38">
        <f>IF($A63="","",SUMIFS('Stock In-Out'!$E$5:$E$504,'Stock In-Out'!$B$5:$B$504,$A63,'Stock In-Out'!$D$5:$D$504,"Out"))</f>
        <v/>
      </c>
      <c r="O63" s="38">
        <f>IF($A63="","",H63+K63+M63-L63-N63)</f>
        <v/>
      </c>
      <c r="P63" s="38">
        <f>IF($A63="","",SUMIFS('Purchase Orders'!$K$5:$K$504,'Purchase Orders'!$D$5:$D$504,$A63))</f>
        <v/>
      </c>
      <c r="Q63" s="39">
        <f>IF($A63="","",IF(O63&lt;=0,"Out of stock",IF(O63&lt;=I63,"Reorder","OK")))</f>
        <v/>
      </c>
      <c r="R63" s="38">
        <f>IF($A63="","",IF(Q63="OK",0,MAX(0,J63-P63)))</f>
        <v/>
      </c>
      <c r="S63" s="40">
        <f>IF($A63="","",ROUND(O63*F63,2))</f>
        <v/>
      </c>
      <c r="T63" s="40">
        <f>IF($A63="","",ROUND(SUMIFS('Sales Orders'!$I$5:$I$1004,'Sales Orders'!$E$5:$E$1004,$A63),2))</f>
        <v/>
      </c>
      <c r="U63" s="40">
        <f>IF($A63="","",ROUND(SUMIFS('Sales Orders'!$K$5:$K$1004,'Sales Orders'!$E$5:$E$1004,$A63),2))</f>
        <v/>
      </c>
      <c r="V63" s="40">
        <f>IF($A63="","",T63-U63)</f>
        <v/>
      </c>
      <c r="W63" s="41">
        <f>IF($A63="","",IF(L63+MAX(0,O63)&lt;=0,"",L63/(L63+MAX(0,O63))))</f>
        <v/>
      </c>
      <c r="X63" s="38">
        <f>IF($A63="","",COUNTIF($T$5:$T$204,"&gt;"&amp;T63)+COUNTIF($T$5:T63,T63))</f>
        <v/>
      </c>
      <c r="Y63" s="38">
        <f>IF(OR(Q63="Reorder",Q63="Out of stock"),COUNTIF($Q$5:Q63,"Reorder")+COUNTIF($Q$5:Q63,"Out of stock"),"")</f>
        <v/>
      </c>
    </row>
    <row r="64">
      <c r="A64" s="24" t="n"/>
      <c r="B64" s="24" t="n"/>
      <c r="C64" s="24" t="n"/>
      <c r="D64" s="24" t="n"/>
      <c r="E64" s="24" t="n"/>
      <c r="F64" s="30" t="n"/>
      <c r="G64" s="30" t="n"/>
      <c r="H64" s="25" t="n"/>
      <c r="I64" s="25" t="n"/>
      <c r="J64" s="25" t="n"/>
      <c r="K64" s="38">
        <f>IF($A64="","",SUMIFS('Purchase Orders'!$J$5:$J$504,'Purchase Orders'!$D$5:$D$504,$A64))</f>
        <v/>
      </c>
      <c r="L64" s="38">
        <f>IF($A64="","",SUMIFS('Sales Orders'!$G$5:$G$1004,'Sales Orders'!$E$5:$E$1004,$A64))</f>
        <v/>
      </c>
      <c r="M64" s="38">
        <f>IF($A64="","",SUMIFS('Stock In-Out'!$E$5:$E$504,'Stock In-Out'!$B$5:$B$504,$A64,'Stock In-Out'!$D$5:$D$504,"In"))</f>
        <v/>
      </c>
      <c r="N64" s="38">
        <f>IF($A64="","",SUMIFS('Stock In-Out'!$E$5:$E$504,'Stock In-Out'!$B$5:$B$504,$A64,'Stock In-Out'!$D$5:$D$504,"Out"))</f>
        <v/>
      </c>
      <c r="O64" s="38">
        <f>IF($A64="","",H64+K64+M64-L64-N64)</f>
        <v/>
      </c>
      <c r="P64" s="38">
        <f>IF($A64="","",SUMIFS('Purchase Orders'!$K$5:$K$504,'Purchase Orders'!$D$5:$D$504,$A64))</f>
        <v/>
      </c>
      <c r="Q64" s="39">
        <f>IF($A64="","",IF(O64&lt;=0,"Out of stock",IF(O64&lt;=I64,"Reorder","OK")))</f>
        <v/>
      </c>
      <c r="R64" s="38">
        <f>IF($A64="","",IF(Q64="OK",0,MAX(0,J64-P64)))</f>
        <v/>
      </c>
      <c r="S64" s="40">
        <f>IF($A64="","",ROUND(O64*F64,2))</f>
        <v/>
      </c>
      <c r="T64" s="40">
        <f>IF($A64="","",ROUND(SUMIFS('Sales Orders'!$I$5:$I$1004,'Sales Orders'!$E$5:$E$1004,$A64),2))</f>
        <v/>
      </c>
      <c r="U64" s="40">
        <f>IF($A64="","",ROUND(SUMIFS('Sales Orders'!$K$5:$K$1004,'Sales Orders'!$E$5:$E$1004,$A64),2))</f>
        <v/>
      </c>
      <c r="V64" s="40">
        <f>IF($A64="","",T64-U64)</f>
        <v/>
      </c>
      <c r="W64" s="41">
        <f>IF($A64="","",IF(L64+MAX(0,O64)&lt;=0,"",L64/(L64+MAX(0,O64))))</f>
        <v/>
      </c>
      <c r="X64" s="38">
        <f>IF($A64="","",COUNTIF($T$5:$T$204,"&gt;"&amp;T64)+COUNTIF($T$5:T64,T64))</f>
        <v/>
      </c>
      <c r="Y64" s="38">
        <f>IF(OR(Q64="Reorder",Q64="Out of stock"),COUNTIF($Q$5:Q64,"Reorder")+COUNTIF($Q$5:Q64,"Out of stock"),"")</f>
        <v/>
      </c>
    </row>
    <row r="65">
      <c r="A65" s="24" t="n"/>
      <c r="B65" s="24" t="n"/>
      <c r="C65" s="24" t="n"/>
      <c r="D65" s="24" t="n"/>
      <c r="E65" s="24" t="n"/>
      <c r="F65" s="30" t="n"/>
      <c r="G65" s="30" t="n"/>
      <c r="H65" s="25" t="n"/>
      <c r="I65" s="25" t="n"/>
      <c r="J65" s="25" t="n"/>
      <c r="K65" s="38">
        <f>IF($A65="","",SUMIFS('Purchase Orders'!$J$5:$J$504,'Purchase Orders'!$D$5:$D$504,$A65))</f>
        <v/>
      </c>
      <c r="L65" s="38">
        <f>IF($A65="","",SUMIFS('Sales Orders'!$G$5:$G$1004,'Sales Orders'!$E$5:$E$1004,$A65))</f>
        <v/>
      </c>
      <c r="M65" s="38">
        <f>IF($A65="","",SUMIFS('Stock In-Out'!$E$5:$E$504,'Stock In-Out'!$B$5:$B$504,$A65,'Stock In-Out'!$D$5:$D$504,"In"))</f>
        <v/>
      </c>
      <c r="N65" s="38">
        <f>IF($A65="","",SUMIFS('Stock In-Out'!$E$5:$E$504,'Stock In-Out'!$B$5:$B$504,$A65,'Stock In-Out'!$D$5:$D$504,"Out"))</f>
        <v/>
      </c>
      <c r="O65" s="38">
        <f>IF($A65="","",H65+K65+M65-L65-N65)</f>
        <v/>
      </c>
      <c r="P65" s="38">
        <f>IF($A65="","",SUMIFS('Purchase Orders'!$K$5:$K$504,'Purchase Orders'!$D$5:$D$504,$A65))</f>
        <v/>
      </c>
      <c r="Q65" s="39">
        <f>IF($A65="","",IF(O65&lt;=0,"Out of stock",IF(O65&lt;=I65,"Reorder","OK")))</f>
        <v/>
      </c>
      <c r="R65" s="38">
        <f>IF($A65="","",IF(Q65="OK",0,MAX(0,J65-P65)))</f>
        <v/>
      </c>
      <c r="S65" s="40">
        <f>IF($A65="","",ROUND(O65*F65,2))</f>
        <v/>
      </c>
      <c r="T65" s="40">
        <f>IF($A65="","",ROUND(SUMIFS('Sales Orders'!$I$5:$I$1004,'Sales Orders'!$E$5:$E$1004,$A65),2))</f>
        <v/>
      </c>
      <c r="U65" s="40">
        <f>IF($A65="","",ROUND(SUMIFS('Sales Orders'!$K$5:$K$1004,'Sales Orders'!$E$5:$E$1004,$A65),2))</f>
        <v/>
      </c>
      <c r="V65" s="40">
        <f>IF($A65="","",T65-U65)</f>
        <v/>
      </c>
      <c r="W65" s="41">
        <f>IF($A65="","",IF(L65+MAX(0,O65)&lt;=0,"",L65/(L65+MAX(0,O65))))</f>
        <v/>
      </c>
      <c r="X65" s="38">
        <f>IF($A65="","",COUNTIF($T$5:$T$204,"&gt;"&amp;T65)+COUNTIF($T$5:T65,T65))</f>
        <v/>
      </c>
      <c r="Y65" s="38">
        <f>IF(OR(Q65="Reorder",Q65="Out of stock"),COUNTIF($Q$5:Q65,"Reorder")+COUNTIF($Q$5:Q65,"Out of stock"),"")</f>
        <v/>
      </c>
    </row>
    <row r="66">
      <c r="A66" s="24" t="n"/>
      <c r="B66" s="24" t="n"/>
      <c r="C66" s="24" t="n"/>
      <c r="D66" s="24" t="n"/>
      <c r="E66" s="24" t="n"/>
      <c r="F66" s="30" t="n"/>
      <c r="G66" s="30" t="n"/>
      <c r="H66" s="25" t="n"/>
      <c r="I66" s="25" t="n"/>
      <c r="J66" s="25" t="n"/>
      <c r="K66" s="38">
        <f>IF($A66="","",SUMIFS('Purchase Orders'!$J$5:$J$504,'Purchase Orders'!$D$5:$D$504,$A66))</f>
        <v/>
      </c>
      <c r="L66" s="38">
        <f>IF($A66="","",SUMIFS('Sales Orders'!$G$5:$G$1004,'Sales Orders'!$E$5:$E$1004,$A66))</f>
        <v/>
      </c>
      <c r="M66" s="38">
        <f>IF($A66="","",SUMIFS('Stock In-Out'!$E$5:$E$504,'Stock In-Out'!$B$5:$B$504,$A66,'Stock In-Out'!$D$5:$D$504,"In"))</f>
        <v/>
      </c>
      <c r="N66" s="38">
        <f>IF($A66="","",SUMIFS('Stock In-Out'!$E$5:$E$504,'Stock In-Out'!$B$5:$B$504,$A66,'Stock In-Out'!$D$5:$D$504,"Out"))</f>
        <v/>
      </c>
      <c r="O66" s="38">
        <f>IF($A66="","",H66+K66+M66-L66-N66)</f>
        <v/>
      </c>
      <c r="P66" s="38">
        <f>IF($A66="","",SUMIFS('Purchase Orders'!$K$5:$K$504,'Purchase Orders'!$D$5:$D$504,$A66))</f>
        <v/>
      </c>
      <c r="Q66" s="39">
        <f>IF($A66="","",IF(O66&lt;=0,"Out of stock",IF(O66&lt;=I66,"Reorder","OK")))</f>
        <v/>
      </c>
      <c r="R66" s="38">
        <f>IF($A66="","",IF(Q66="OK",0,MAX(0,J66-P66)))</f>
        <v/>
      </c>
      <c r="S66" s="40">
        <f>IF($A66="","",ROUND(O66*F66,2))</f>
        <v/>
      </c>
      <c r="T66" s="40">
        <f>IF($A66="","",ROUND(SUMIFS('Sales Orders'!$I$5:$I$1004,'Sales Orders'!$E$5:$E$1004,$A66),2))</f>
        <v/>
      </c>
      <c r="U66" s="40">
        <f>IF($A66="","",ROUND(SUMIFS('Sales Orders'!$K$5:$K$1004,'Sales Orders'!$E$5:$E$1004,$A66),2))</f>
        <v/>
      </c>
      <c r="V66" s="40">
        <f>IF($A66="","",T66-U66)</f>
        <v/>
      </c>
      <c r="W66" s="41">
        <f>IF($A66="","",IF(L66+MAX(0,O66)&lt;=0,"",L66/(L66+MAX(0,O66))))</f>
        <v/>
      </c>
      <c r="X66" s="38">
        <f>IF($A66="","",COUNTIF($T$5:$T$204,"&gt;"&amp;T66)+COUNTIF($T$5:T66,T66))</f>
        <v/>
      </c>
      <c r="Y66" s="38">
        <f>IF(OR(Q66="Reorder",Q66="Out of stock"),COUNTIF($Q$5:Q66,"Reorder")+COUNTIF($Q$5:Q66,"Out of stock"),"")</f>
        <v/>
      </c>
    </row>
    <row r="67">
      <c r="A67" s="24" t="n"/>
      <c r="B67" s="24" t="n"/>
      <c r="C67" s="24" t="n"/>
      <c r="D67" s="24" t="n"/>
      <c r="E67" s="24" t="n"/>
      <c r="F67" s="30" t="n"/>
      <c r="G67" s="30" t="n"/>
      <c r="H67" s="25" t="n"/>
      <c r="I67" s="25" t="n"/>
      <c r="J67" s="25" t="n"/>
      <c r="K67" s="38">
        <f>IF($A67="","",SUMIFS('Purchase Orders'!$J$5:$J$504,'Purchase Orders'!$D$5:$D$504,$A67))</f>
        <v/>
      </c>
      <c r="L67" s="38">
        <f>IF($A67="","",SUMIFS('Sales Orders'!$G$5:$G$1004,'Sales Orders'!$E$5:$E$1004,$A67))</f>
        <v/>
      </c>
      <c r="M67" s="38">
        <f>IF($A67="","",SUMIFS('Stock In-Out'!$E$5:$E$504,'Stock In-Out'!$B$5:$B$504,$A67,'Stock In-Out'!$D$5:$D$504,"In"))</f>
        <v/>
      </c>
      <c r="N67" s="38">
        <f>IF($A67="","",SUMIFS('Stock In-Out'!$E$5:$E$504,'Stock In-Out'!$B$5:$B$504,$A67,'Stock In-Out'!$D$5:$D$504,"Out"))</f>
        <v/>
      </c>
      <c r="O67" s="38">
        <f>IF($A67="","",H67+K67+M67-L67-N67)</f>
        <v/>
      </c>
      <c r="P67" s="38">
        <f>IF($A67="","",SUMIFS('Purchase Orders'!$K$5:$K$504,'Purchase Orders'!$D$5:$D$504,$A67))</f>
        <v/>
      </c>
      <c r="Q67" s="39">
        <f>IF($A67="","",IF(O67&lt;=0,"Out of stock",IF(O67&lt;=I67,"Reorder","OK")))</f>
        <v/>
      </c>
      <c r="R67" s="38">
        <f>IF($A67="","",IF(Q67="OK",0,MAX(0,J67-P67)))</f>
        <v/>
      </c>
      <c r="S67" s="40">
        <f>IF($A67="","",ROUND(O67*F67,2))</f>
        <v/>
      </c>
      <c r="T67" s="40">
        <f>IF($A67="","",ROUND(SUMIFS('Sales Orders'!$I$5:$I$1004,'Sales Orders'!$E$5:$E$1004,$A67),2))</f>
        <v/>
      </c>
      <c r="U67" s="40">
        <f>IF($A67="","",ROUND(SUMIFS('Sales Orders'!$K$5:$K$1004,'Sales Orders'!$E$5:$E$1004,$A67),2))</f>
        <v/>
      </c>
      <c r="V67" s="40">
        <f>IF($A67="","",T67-U67)</f>
        <v/>
      </c>
      <c r="W67" s="41">
        <f>IF($A67="","",IF(L67+MAX(0,O67)&lt;=0,"",L67/(L67+MAX(0,O67))))</f>
        <v/>
      </c>
      <c r="X67" s="38">
        <f>IF($A67="","",COUNTIF($T$5:$T$204,"&gt;"&amp;T67)+COUNTIF($T$5:T67,T67))</f>
        <v/>
      </c>
      <c r="Y67" s="38">
        <f>IF(OR(Q67="Reorder",Q67="Out of stock"),COUNTIF($Q$5:Q67,"Reorder")+COUNTIF($Q$5:Q67,"Out of stock"),"")</f>
        <v/>
      </c>
    </row>
    <row r="68">
      <c r="A68" s="24" t="n"/>
      <c r="B68" s="24" t="n"/>
      <c r="C68" s="24" t="n"/>
      <c r="D68" s="24" t="n"/>
      <c r="E68" s="24" t="n"/>
      <c r="F68" s="30" t="n"/>
      <c r="G68" s="30" t="n"/>
      <c r="H68" s="25" t="n"/>
      <c r="I68" s="25" t="n"/>
      <c r="J68" s="25" t="n"/>
      <c r="K68" s="38">
        <f>IF($A68="","",SUMIFS('Purchase Orders'!$J$5:$J$504,'Purchase Orders'!$D$5:$D$504,$A68))</f>
        <v/>
      </c>
      <c r="L68" s="38">
        <f>IF($A68="","",SUMIFS('Sales Orders'!$G$5:$G$1004,'Sales Orders'!$E$5:$E$1004,$A68))</f>
        <v/>
      </c>
      <c r="M68" s="38">
        <f>IF($A68="","",SUMIFS('Stock In-Out'!$E$5:$E$504,'Stock In-Out'!$B$5:$B$504,$A68,'Stock In-Out'!$D$5:$D$504,"In"))</f>
        <v/>
      </c>
      <c r="N68" s="38">
        <f>IF($A68="","",SUMIFS('Stock In-Out'!$E$5:$E$504,'Stock In-Out'!$B$5:$B$504,$A68,'Stock In-Out'!$D$5:$D$504,"Out"))</f>
        <v/>
      </c>
      <c r="O68" s="38">
        <f>IF($A68="","",H68+K68+M68-L68-N68)</f>
        <v/>
      </c>
      <c r="P68" s="38">
        <f>IF($A68="","",SUMIFS('Purchase Orders'!$K$5:$K$504,'Purchase Orders'!$D$5:$D$504,$A68))</f>
        <v/>
      </c>
      <c r="Q68" s="39">
        <f>IF($A68="","",IF(O68&lt;=0,"Out of stock",IF(O68&lt;=I68,"Reorder","OK")))</f>
        <v/>
      </c>
      <c r="R68" s="38">
        <f>IF($A68="","",IF(Q68="OK",0,MAX(0,J68-P68)))</f>
        <v/>
      </c>
      <c r="S68" s="40">
        <f>IF($A68="","",ROUND(O68*F68,2))</f>
        <v/>
      </c>
      <c r="T68" s="40">
        <f>IF($A68="","",ROUND(SUMIFS('Sales Orders'!$I$5:$I$1004,'Sales Orders'!$E$5:$E$1004,$A68),2))</f>
        <v/>
      </c>
      <c r="U68" s="40">
        <f>IF($A68="","",ROUND(SUMIFS('Sales Orders'!$K$5:$K$1004,'Sales Orders'!$E$5:$E$1004,$A68),2))</f>
        <v/>
      </c>
      <c r="V68" s="40">
        <f>IF($A68="","",T68-U68)</f>
        <v/>
      </c>
      <c r="W68" s="41">
        <f>IF($A68="","",IF(L68+MAX(0,O68)&lt;=0,"",L68/(L68+MAX(0,O68))))</f>
        <v/>
      </c>
      <c r="X68" s="38">
        <f>IF($A68="","",COUNTIF($T$5:$T$204,"&gt;"&amp;T68)+COUNTIF($T$5:T68,T68))</f>
        <v/>
      </c>
      <c r="Y68" s="38">
        <f>IF(OR(Q68="Reorder",Q68="Out of stock"),COUNTIF($Q$5:Q68,"Reorder")+COUNTIF($Q$5:Q68,"Out of stock"),"")</f>
        <v/>
      </c>
    </row>
    <row r="69">
      <c r="A69" s="24" t="n"/>
      <c r="B69" s="24" t="n"/>
      <c r="C69" s="24" t="n"/>
      <c r="D69" s="24" t="n"/>
      <c r="E69" s="24" t="n"/>
      <c r="F69" s="30" t="n"/>
      <c r="G69" s="30" t="n"/>
      <c r="H69" s="25" t="n"/>
      <c r="I69" s="25" t="n"/>
      <c r="J69" s="25" t="n"/>
      <c r="K69" s="38">
        <f>IF($A69="","",SUMIFS('Purchase Orders'!$J$5:$J$504,'Purchase Orders'!$D$5:$D$504,$A69))</f>
        <v/>
      </c>
      <c r="L69" s="38">
        <f>IF($A69="","",SUMIFS('Sales Orders'!$G$5:$G$1004,'Sales Orders'!$E$5:$E$1004,$A69))</f>
        <v/>
      </c>
      <c r="M69" s="38">
        <f>IF($A69="","",SUMIFS('Stock In-Out'!$E$5:$E$504,'Stock In-Out'!$B$5:$B$504,$A69,'Stock In-Out'!$D$5:$D$504,"In"))</f>
        <v/>
      </c>
      <c r="N69" s="38">
        <f>IF($A69="","",SUMIFS('Stock In-Out'!$E$5:$E$504,'Stock In-Out'!$B$5:$B$504,$A69,'Stock In-Out'!$D$5:$D$504,"Out"))</f>
        <v/>
      </c>
      <c r="O69" s="38">
        <f>IF($A69="","",H69+K69+M69-L69-N69)</f>
        <v/>
      </c>
      <c r="P69" s="38">
        <f>IF($A69="","",SUMIFS('Purchase Orders'!$K$5:$K$504,'Purchase Orders'!$D$5:$D$504,$A69))</f>
        <v/>
      </c>
      <c r="Q69" s="39">
        <f>IF($A69="","",IF(O69&lt;=0,"Out of stock",IF(O69&lt;=I69,"Reorder","OK")))</f>
        <v/>
      </c>
      <c r="R69" s="38">
        <f>IF($A69="","",IF(Q69="OK",0,MAX(0,J69-P69)))</f>
        <v/>
      </c>
      <c r="S69" s="40">
        <f>IF($A69="","",ROUND(O69*F69,2))</f>
        <v/>
      </c>
      <c r="T69" s="40">
        <f>IF($A69="","",ROUND(SUMIFS('Sales Orders'!$I$5:$I$1004,'Sales Orders'!$E$5:$E$1004,$A69),2))</f>
        <v/>
      </c>
      <c r="U69" s="40">
        <f>IF($A69="","",ROUND(SUMIFS('Sales Orders'!$K$5:$K$1004,'Sales Orders'!$E$5:$E$1004,$A69),2))</f>
        <v/>
      </c>
      <c r="V69" s="40">
        <f>IF($A69="","",T69-U69)</f>
        <v/>
      </c>
      <c r="W69" s="41">
        <f>IF($A69="","",IF(L69+MAX(0,O69)&lt;=0,"",L69/(L69+MAX(0,O69))))</f>
        <v/>
      </c>
      <c r="X69" s="38">
        <f>IF($A69="","",COUNTIF($T$5:$T$204,"&gt;"&amp;T69)+COUNTIF($T$5:T69,T69))</f>
        <v/>
      </c>
      <c r="Y69" s="38">
        <f>IF(OR(Q69="Reorder",Q69="Out of stock"),COUNTIF($Q$5:Q69,"Reorder")+COUNTIF($Q$5:Q69,"Out of stock"),"")</f>
        <v/>
      </c>
    </row>
    <row r="70">
      <c r="A70" s="24" t="n"/>
      <c r="B70" s="24" t="n"/>
      <c r="C70" s="24" t="n"/>
      <c r="D70" s="24" t="n"/>
      <c r="E70" s="24" t="n"/>
      <c r="F70" s="30" t="n"/>
      <c r="G70" s="30" t="n"/>
      <c r="H70" s="25" t="n"/>
      <c r="I70" s="25" t="n"/>
      <c r="J70" s="25" t="n"/>
      <c r="K70" s="38">
        <f>IF($A70="","",SUMIFS('Purchase Orders'!$J$5:$J$504,'Purchase Orders'!$D$5:$D$504,$A70))</f>
        <v/>
      </c>
      <c r="L70" s="38">
        <f>IF($A70="","",SUMIFS('Sales Orders'!$G$5:$G$1004,'Sales Orders'!$E$5:$E$1004,$A70))</f>
        <v/>
      </c>
      <c r="M70" s="38">
        <f>IF($A70="","",SUMIFS('Stock In-Out'!$E$5:$E$504,'Stock In-Out'!$B$5:$B$504,$A70,'Stock In-Out'!$D$5:$D$504,"In"))</f>
        <v/>
      </c>
      <c r="N70" s="38">
        <f>IF($A70="","",SUMIFS('Stock In-Out'!$E$5:$E$504,'Stock In-Out'!$B$5:$B$504,$A70,'Stock In-Out'!$D$5:$D$504,"Out"))</f>
        <v/>
      </c>
      <c r="O70" s="38">
        <f>IF($A70="","",H70+K70+M70-L70-N70)</f>
        <v/>
      </c>
      <c r="P70" s="38">
        <f>IF($A70="","",SUMIFS('Purchase Orders'!$K$5:$K$504,'Purchase Orders'!$D$5:$D$504,$A70))</f>
        <v/>
      </c>
      <c r="Q70" s="39">
        <f>IF($A70="","",IF(O70&lt;=0,"Out of stock",IF(O70&lt;=I70,"Reorder","OK")))</f>
        <v/>
      </c>
      <c r="R70" s="38">
        <f>IF($A70="","",IF(Q70="OK",0,MAX(0,J70-P70)))</f>
        <v/>
      </c>
      <c r="S70" s="40">
        <f>IF($A70="","",ROUND(O70*F70,2))</f>
        <v/>
      </c>
      <c r="T70" s="40">
        <f>IF($A70="","",ROUND(SUMIFS('Sales Orders'!$I$5:$I$1004,'Sales Orders'!$E$5:$E$1004,$A70),2))</f>
        <v/>
      </c>
      <c r="U70" s="40">
        <f>IF($A70="","",ROUND(SUMIFS('Sales Orders'!$K$5:$K$1004,'Sales Orders'!$E$5:$E$1004,$A70),2))</f>
        <v/>
      </c>
      <c r="V70" s="40">
        <f>IF($A70="","",T70-U70)</f>
        <v/>
      </c>
      <c r="W70" s="41">
        <f>IF($A70="","",IF(L70+MAX(0,O70)&lt;=0,"",L70/(L70+MAX(0,O70))))</f>
        <v/>
      </c>
      <c r="X70" s="38">
        <f>IF($A70="","",COUNTIF($T$5:$T$204,"&gt;"&amp;T70)+COUNTIF($T$5:T70,T70))</f>
        <v/>
      </c>
      <c r="Y70" s="38">
        <f>IF(OR(Q70="Reorder",Q70="Out of stock"),COUNTIF($Q$5:Q70,"Reorder")+COUNTIF($Q$5:Q70,"Out of stock"),"")</f>
        <v/>
      </c>
    </row>
    <row r="71">
      <c r="A71" s="24" t="n"/>
      <c r="B71" s="24" t="n"/>
      <c r="C71" s="24" t="n"/>
      <c r="D71" s="24" t="n"/>
      <c r="E71" s="24" t="n"/>
      <c r="F71" s="30" t="n"/>
      <c r="G71" s="30" t="n"/>
      <c r="H71" s="25" t="n"/>
      <c r="I71" s="25" t="n"/>
      <c r="J71" s="25" t="n"/>
      <c r="K71" s="38">
        <f>IF($A71="","",SUMIFS('Purchase Orders'!$J$5:$J$504,'Purchase Orders'!$D$5:$D$504,$A71))</f>
        <v/>
      </c>
      <c r="L71" s="38">
        <f>IF($A71="","",SUMIFS('Sales Orders'!$G$5:$G$1004,'Sales Orders'!$E$5:$E$1004,$A71))</f>
        <v/>
      </c>
      <c r="M71" s="38">
        <f>IF($A71="","",SUMIFS('Stock In-Out'!$E$5:$E$504,'Stock In-Out'!$B$5:$B$504,$A71,'Stock In-Out'!$D$5:$D$504,"In"))</f>
        <v/>
      </c>
      <c r="N71" s="38">
        <f>IF($A71="","",SUMIFS('Stock In-Out'!$E$5:$E$504,'Stock In-Out'!$B$5:$B$504,$A71,'Stock In-Out'!$D$5:$D$504,"Out"))</f>
        <v/>
      </c>
      <c r="O71" s="38">
        <f>IF($A71="","",H71+K71+M71-L71-N71)</f>
        <v/>
      </c>
      <c r="P71" s="38">
        <f>IF($A71="","",SUMIFS('Purchase Orders'!$K$5:$K$504,'Purchase Orders'!$D$5:$D$504,$A71))</f>
        <v/>
      </c>
      <c r="Q71" s="39">
        <f>IF($A71="","",IF(O71&lt;=0,"Out of stock",IF(O71&lt;=I71,"Reorder","OK")))</f>
        <v/>
      </c>
      <c r="R71" s="38">
        <f>IF($A71="","",IF(Q71="OK",0,MAX(0,J71-P71)))</f>
        <v/>
      </c>
      <c r="S71" s="40">
        <f>IF($A71="","",ROUND(O71*F71,2))</f>
        <v/>
      </c>
      <c r="T71" s="40">
        <f>IF($A71="","",ROUND(SUMIFS('Sales Orders'!$I$5:$I$1004,'Sales Orders'!$E$5:$E$1004,$A71),2))</f>
        <v/>
      </c>
      <c r="U71" s="40">
        <f>IF($A71="","",ROUND(SUMIFS('Sales Orders'!$K$5:$K$1004,'Sales Orders'!$E$5:$E$1004,$A71),2))</f>
        <v/>
      </c>
      <c r="V71" s="40">
        <f>IF($A71="","",T71-U71)</f>
        <v/>
      </c>
      <c r="W71" s="41">
        <f>IF($A71="","",IF(L71+MAX(0,O71)&lt;=0,"",L71/(L71+MAX(0,O71))))</f>
        <v/>
      </c>
      <c r="X71" s="38">
        <f>IF($A71="","",COUNTIF($T$5:$T$204,"&gt;"&amp;T71)+COUNTIF($T$5:T71,T71))</f>
        <v/>
      </c>
      <c r="Y71" s="38">
        <f>IF(OR(Q71="Reorder",Q71="Out of stock"),COUNTIF($Q$5:Q71,"Reorder")+COUNTIF($Q$5:Q71,"Out of stock"),"")</f>
        <v/>
      </c>
    </row>
    <row r="72">
      <c r="A72" s="24" t="n"/>
      <c r="B72" s="24" t="n"/>
      <c r="C72" s="24" t="n"/>
      <c r="D72" s="24" t="n"/>
      <c r="E72" s="24" t="n"/>
      <c r="F72" s="30" t="n"/>
      <c r="G72" s="30" t="n"/>
      <c r="H72" s="25" t="n"/>
      <c r="I72" s="25" t="n"/>
      <c r="J72" s="25" t="n"/>
      <c r="K72" s="38">
        <f>IF($A72="","",SUMIFS('Purchase Orders'!$J$5:$J$504,'Purchase Orders'!$D$5:$D$504,$A72))</f>
        <v/>
      </c>
      <c r="L72" s="38">
        <f>IF($A72="","",SUMIFS('Sales Orders'!$G$5:$G$1004,'Sales Orders'!$E$5:$E$1004,$A72))</f>
        <v/>
      </c>
      <c r="M72" s="38">
        <f>IF($A72="","",SUMIFS('Stock In-Out'!$E$5:$E$504,'Stock In-Out'!$B$5:$B$504,$A72,'Stock In-Out'!$D$5:$D$504,"In"))</f>
        <v/>
      </c>
      <c r="N72" s="38">
        <f>IF($A72="","",SUMIFS('Stock In-Out'!$E$5:$E$504,'Stock In-Out'!$B$5:$B$504,$A72,'Stock In-Out'!$D$5:$D$504,"Out"))</f>
        <v/>
      </c>
      <c r="O72" s="38">
        <f>IF($A72="","",H72+K72+M72-L72-N72)</f>
        <v/>
      </c>
      <c r="P72" s="38">
        <f>IF($A72="","",SUMIFS('Purchase Orders'!$K$5:$K$504,'Purchase Orders'!$D$5:$D$504,$A72))</f>
        <v/>
      </c>
      <c r="Q72" s="39">
        <f>IF($A72="","",IF(O72&lt;=0,"Out of stock",IF(O72&lt;=I72,"Reorder","OK")))</f>
        <v/>
      </c>
      <c r="R72" s="38">
        <f>IF($A72="","",IF(Q72="OK",0,MAX(0,J72-P72)))</f>
        <v/>
      </c>
      <c r="S72" s="40">
        <f>IF($A72="","",ROUND(O72*F72,2))</f>
        <v/>
      </c>
      <c r="T72" s="40">
        <f>IF($A72="","",ROUND(SUMIFS('Sales Orders'!$I$5:$I$1004,'Sales Orders'!$E$5:$E$1004,$A72),2))</f>
        <v/>
      </c>
      <c r="U72" s="40">
        <f>IF($A72="","",ROUND(SUMIFS('Sales Orders'!$K$5:$K$1004,'Sales Orders'!$E$5:$E$1004,$A72),2))</f>
        <v/>
      </c>
      <c r="V72" s="40">
        <f>IF($A72="","",T72-U72)</f>
        <v/>
      </c>
      <c r="W72" s="41">
        <f>IF($A72="","",IF(L72+MAX(0,O72)&lt;=0,"",L72/(L72+MAX(0,O72))))</f>
        <v/>
      </c>
      <c r="X72" s="38">
        <f>IF($A72="","",COUNTIF($T$5:$T$204,"&gt;"&amp;T72)+COUNTIF($T$5:T72,T72))</f>
        <v/>
      </c>
      <c r="Y72" s="38">
        <f>IF(OR(Q72="Reorder",Q72="Out of stock"),COUNTIF($Q$5:Q72,"Reorder")+COUNTIF($Q$5:Q72,"Out of stock"),"")</f>
        <v/>
      </c>
    </row>
    <row r="73">
      <c r="A73" s="24" t="n"/>
      <c r="B73" s="24" t="n"/>
      <c r="C73" s="24" t="n"/>
      <c r="D73" s="24" t="n"/>
      <c r="E73" s="24" t="n"/>
      <c r="F73" s="30" t="n"/>
      <c r="G73" s="30" t="n"/>
      <c r="H73" s="25" t="n"/>
      <c r="I73" s="25" t="n"/>
      <c r="J73" s="25" t="n"/>
      <c r="K73" s="38">
        <f>IF($A73="","",SUMIFS('Purchase Orders'!$J$5:$J$504,'Purchase Orders'!$D$5:$D$504,$A73))</f>
        <v/>
      </c>
      <c r="L73" s="38">
        <f>IF($A73="","",SUMIFS('Sales Orders'!$G$5:$G$1004,'Sales Orders'!$E$5:$E$1004,$A73))</f>
        <v/>
      </c>
      <c r="M73" s="38">
        <f>IF($A73="","",SUMIFS('Stock In-Out'!$E$5:$E$504,'Stock In-Out'!$B$5:$B$504,$A73,'Stock In-Out'!$D$5:$D$504,"In"))</f>
        <v/>
      </c>
      <c r="N73" s="38">
        <f>IF($A73="","",SUMIFS('Stock In-Out'!$E$5:$E$504,'Stock In-Out'!$B$5:$B$504,$A73,'Stock In-Out'!$D$5:$D$504,"Out"))</f>
        <v/>
      </c>
      <c r="O73" s="38">
        <f>IF($A73="","",H73+K73+M73-L73-N73)</f>
        <v/>
      </c>
      <c r="P73" s="38">
        <f>IF($A73="","",SUMIFS('Purchase Orders'!$K$5:$K$504,'Purchase Orders'!$D$5:$D$504,$A73))</f>
        <v/>
      </c>
      <c r="Q73" s="39">
        <f>IF($A73="","",IF(O73&lt;=0,"Out of stock",IF(O73&lt;=I73,"Reorder","OK")))</f>
        <v/>
      </c>
      <c r="R73" s="38">
        <f>IF($A73="","",IF(Q73="OK",0,MAX(0,J73-P73)))</f>
        <v/>
      </c>
      <c r="S73" s="40">
        <f>IF($A73="","",ROUND(O73*F73,2))</f>
        <v/>
      </c>
      <c r="T73" s="40">
        <f>IF($A73="","",ROUND(SUMIFS('Sales Orders'!$I$5:$I$1004,'Sales Orders'!$E$5:$E$1004,$A73),2))</f>
        <v/>
      </c>
      <c r="U73" s="40">
        <f>IF($A73="","",ROUND(SUMIFS('Sales Orders'!$K$5:$K$1004,'Sales Orders'!$E$5:$E$1004,$A73),2))</f>
        <v/>
      </c>
      <c r="V73" s="40">
        <f>IF($A73="","",T73-U73)</f>
        <v/>
      </c>
      <c r="W73" s="41">
        <f>IF($A73="","",IF(L73+MAX(0,O73)&lt;=0,"",L73/(L73+MAX(0,O73))))</f>
        <v/>
      </c>
      <c r="X73" s="38">
        <f>IF($A73="","",COUNTIF($T$5:$T$204,"&gt;"&amp;T73)+COUNTIF($T$5:T73,T73))</f>
        <v/>
      </c>
      <c r="Y73" s="38">
        <f>IF(OR(Q73="Reorder",Q73="Out of stock"),COUNTIF($Q$5:Q73,"Reorder")+COUNTIF($Q$5:Q73,"Out of stock"),"")</f>
        <v/>
      </c>
    </row>
    <row r="74">
      <c r="A74" s="24" t="n"/>
      <c r="B74" s="24" t="n"/>
      <c r="C74" s="24" t="n"/>
      <c r="D74" s="24" t="n"/>
      <c r="E74" s="24" t="n"/>
      <c r="F74" s="30" t="n"/>
      <c r="G74" s="30" t="n"/>
      <c r="H74" s="25" t="n"/>
      <c r="I74" s="25" t="n"/>
      <c r="J74" s="25" t="n"/>
      <c r="K74" s="38">
        <f>IF($A74="","",SUMIFS('Purchase Orders'!$J$5:$J$504,'Purchase Orders'!$D$5:$D$504,$A74))</f>
        <v/>
      </c>
      <c r="L74" s="38">
        <f>IF($A74="","",SUMIFS('Sales Orders'!$G$5:$G$1004,'Sales Orders'!$E$5:$E$1004,$A74))</f>
        <v/>
      </c>
      <c r="M74" s="38">
        <f>IF($A74="","",SUMIFS('Stock In-Out'!$E$5:$E$504,'Stock In-Out'!$B$5:$B$504,$A74,'Stock In-Out'!$D$5:$D$504,"In"))</f>
        <v/>
      </c>
      <c r="N74" s="38">
        <f>IF($A74="","",SUMIFS('Stock In-Out'!$E$5:$E$504,'Stock In-Out'!$B$5:$B$504,$A74,'Stock In-Out'!$D$5:$D$504,"Out"))</f>
        <v/>
      </c>
      <c r="O74" s="38">
        <f>IF($A74="","",H74+K74+M74-L74-N74)</f>
        <v/>
      </c>
      <c r="P74" s="38">
        <f>IF($A74="","",SUMIFS('Purchase Orders'!$K$5:$K$504,'Purchase Orders'!$D$5:$D$504,$A74))</f>
        <v/>
      </c>
      <c r="Q74" s="39">
        <f>IF($A74="","",IF(O74&lt;=0,"Out of stock",IF(O74&lt;=I74,"Reorder","OK")))</f>
        <v/>
      </c>
      <c r="R74" s="38">
        <f>IF($A74="","",IF(Q74="OK",0,MAX(0,J74-P74)))</f>
        <v/>
      </c>
      <c r="S74" s="40">
        <f>IF($A74="","",ROUND(O74*F74,2))</f>
        <v/>
      </c>
      <c r="T74" s="40">
        <f>IF($A74="","",ROUND(SUMIFS('Sales Orders'!$I$5:$I$1004,'Sales Orders'!$E$5:$E$1004,$A74),2))</f>
        <v/>
      </c>
      <c r="U74" s="40">
        <f>IF($A74="","",ROUND(SUMIFS('Sales Orders'!$K$5:$K$1004,'Sales Orders'!$E$5:$E$1004,$A74),2))</f>
        <v/>
      </c>
      <c r="V74" s="40">
        <f>IF($A74="","",T74-U74)</f>
        <v/>
      </c>
      <c r="W74" s="41">
        <f>IF($A74="","",IF(L74+MAX(0,O74)&lt;=0,"",L74/(L74+MAX(0,O74))))</f>
        <v/>
      </c>
      <c r="X74" s="38">
        <f>IF($A74="","",COUNTIF($T$5:$T$204,"&gt;"&amp;T74)+COUNTIF($T$5:T74,T74))</f>
        <v/>
      </c>
      <c r="Y74" s="38">
        <f>IF(OR(Q74="Reorder",Q74="Out of stock"),COUNTIF($Q$5:Q74,"Reorder")+COUNTIF($Q$5:Q74,"Out of stock"),"")</f>
        <v/>
      </c>
    </row>
    <row r="75">
      <c r="A75" s="24" t="n"/>
      <c r="B75" s="24" t="n"/>
      <c r="C75" s="24" t="n"/>
      <c r="D75" s="24" t="n"/>
      <c r="E75" s="24" t="n"/>
      <c r="F75" s="30" t="n"/>
      <c r="G75" s="30" t="n"/>
      <c r="H75" s="25" t="n"/>
      <c r="I75" s="25" t="n"/>
      <c r="J75" s="25" t="n"/>
      <c r="K75" s="38">
        <f>IF($A75="","",SUMIFS('Purchase Orders'!$J$5:$J$504,'Purchase Orders'!$D$5:$D$504,$A75))</f>
        <v/>
      </c>
      <c r="L75" s="38">
        <f>IF($A75="","",SUMIFS('Sales Orders'!$G$5:$G$1004,'Sales Orders'!$E$5:$E$1004,$A75))</f>
        <v/>
      </c>
      <c r="M75" s="38">
        <f>IF($A75="","",SUMIFS('Stock In-Out'!$E$5:$E$504,'Stock In-Out'!$B$5:$B$504,$A75,'Stock In-Out'!$D$5:$D$504,"In"))</f>
        <v/>
      </c>
      <c r="N75" s="38">
        <f>IF($A75="","",SUMIFS('Stock In-Out'!$E$5:$E$504,'Stock In-Out'!$B$5:$B$504,$A75,'Stock In-Out'!$D$5:$D$504,"Out"))</f>
        <v/>
      </c>
      <c r="O75" s="38">
        <f>IF($A75="","",H75+K75+M75-L75-N75)</f>
        <v/>
      </c>
      <c r="P75" s="38">
        <f>IF($A75="","",SUMIFS('Purchase Orders'!$K$5:$K$504,'Purchase Orders'!$D$5:$D$504,$A75))</f>
        <v/>
      </c>
      <c r="Q75" s="39">
        <f>IF($A75="","",IF(O75&lt;=0,"Out of stock",IF(O75&lt;=I75,"Reorder","OK")))</f>
        <v/>
      </c>
      <c r="R75" s="38">
        <f>IF($A75="","",IF(Q75="OK",0,MAX(0,J75-P75)))</f>
        <v/>
      </c>
      <c r="S75" s="40">
        <f>IF($A75="","",ROUND(O75*F75,2))</f>
        <v/>
      </c>
      <c r="T75" s="40">
        <f>IF($A75="","",ROUND(SUMIFS('Sales Orders'!$I$5:$I$1004,'Sales Orders'!$E$5:$E$1004,$A75),2))</f>
        <v/>
      </c>
      <c r="U75" s="40">
        <f>IF($A75="","",ROUND(SUMIFS('Sales Orders'!$K$5:$K$1004,'Sales Orders'!$E$5:$E$1004,$A75),2))</f>
        <v/>
      </c>
      <c r="V75" s="40">
        <f>IF($A75="","",T75-U75)</f>
        <v/>
      </c>
      <c r="W75" s="41">
        <f>IF($A75="","",IF(L75+MAX(0,O75)&lt;=0,"",L75/(L75+MAX(0,O75))))</f>
        <v/>
      </c>
      <c r="X75" s="38">
        <f>IF($A75="","",COUNTIF($T$5:$T$204,"&gt;"&amp;T75)+COUNTIF($T$5:T75,T75))</f>
        <v/>
      </c>
      <c r="Y75" s="38">
        <f>IF(OR(Q75="Reorder",Q75="Out of stock"),COUNTIF($Q$5:Q75,"Reorder")+COUNTIF($Q$5:Q75,"Out of stock"),"")</f>
        <v/>
      </c>
    </row>
    <row r="76">
      <c r="A76" s="24" t="n"/>
      <c r="B76" s="24" t="n"/>
      <c r="C76" s="24" t="n"/>
      <c r="D76" s="24" t="n"/>
      <c r="E76" s="24" t="n"/>
      <c r="F76" s="30" t="n"/>
      <c r="G76" s="30" t="n"/>
      <c r="H76" s="25" t="n"/>
      <c r="I76" s="25" t="n"/>
      <c r="J76" s="25" t="n"/>
      <c r="K76" s="38">
        <f>IF($A76="","",SUMIFS('Purchase Orders'!$J$5:$J$504,'Purchase Orders'!$D$5:$D$504,$A76))</f>
        <v/>
      </c>
      <c r="L76" s="38">
        <f>IF($A76="","",SUMIFS('Sales Orders'!$G$5:$G$1004,'Sales Orders'!$E$5:$E$1004,$A76))</f>
        <v/>
      </c>
      <c r="M76" s="38">
        <f>IF($A76="","",SUMIFS('Stock In-Out'!$E$5:$E$504,'Stock In-Out'!$B$5:$B$504,$A76,'Stock In-Out'!$D$5:$D$504,"In"))</f>
        <v/>
      </c>
      <c r="N76" s="38">
        <f>IF($A76="","",SUMIFS('Stock In-Out'!$E$5:$E$504,'Stock In-Out'!$B$5:$B$504,$A76,'Stock In-Out'!$D$5:$D$504,"Out"))</f>
        <v/>
      </c>
      <c r="O76" s="38">
        <f>IF($A76="","",H76+K76+M76-L76-N76)</f>
        <v/>
      </c>
      <c r="P76" s="38">
        <f>IF($A76="","",SUMIFS('Purchase Orders'!$K$5:$K$504,'Purchase Orders'!$D$5:$D$504,$A76))</f>
        <v/>
      </c>
      <c r="Q76" s="39">
        <f>IF($A76="","",IF(O76&lt;=0,"Out of stock",IF(O76&lt;=I76,"Reorder","OK")))</f>
        <v/>
      </c>
      <c r="R76" s="38">
        <f>IF($A76="","",IF(Q76="OK",0,MAX(0,J76-P76)))</f>
        <v/>
      </c>
      <c r="S76" s="40">
        <f>IF($A76="","",ROUND(O76*F76,2))</f>
        <v/>
      </c>
      <c r="T76" s="40">
        <f>IF($A76="","",ROUND(SUMIFS('Sales Orders'!$I$5:$I$1004,'Sales Orders'!$E$5:$E$1004,$A76),2))</f>
        <v/>
      </c>
      <c r="U76" s="40">
        <f>IF($A76="","",ROUND(SUMIFS('Sales Orders'!$K$5:$K$1004,'Sales Orders'!$E$5:$E$1004,$A76),2))</f>
        <v/>
      </c>
      <c r="V76" s="40">
        <f>IF($A76="","",T76-U76)</f>
        <v/>
      </c>
      <c r="W76" s="41">
        <f>IF($A76="","",IF(L76+MAX(0,O76)&lt;=0,"",L76/(L76+MAX(0,O76))))</f>
        <v/>
      </c>
      <c r="X76" s="38">
        <f>IF($A76="","",COUNTIF($T$5:$T$204,"&gt;"&amp;T76)+COUNTIF($T$5:T76,T76))</f>
        <v/>
      </c>
      <c r="Y76" s="38">
        <f>IF(OR(Q76="Reorder",Q76="Out of stock"),COUNTIF($Q$5:Q76,"Reorder")+COUNTIF($Q$5:Q76,"Out of stock"),"")</f>
        <v/>
      </c>
    </row>
    <row r="77">
      <c r="A77" s="24" t="n"/>
      <c r="B77" s="24" t="n"/>
      <c r="C77" s="24" t="n"/>
      <c r="D77" s="24" t="n"/>
      <c r="E77" s="24" t="n"/>
      <c r="F77" s="30" t="n"/>
      <c r="G77" s="30" t="n"/>
      <c r="H77" s="25" t="n"/>
      <c r="I77" s="25" t="n"/>
      <c r="J77" s="25" t="n"/>
      <c r="K77" s="38">
        <f>IF($A77="","",SUMIFS('Purchase Orders'!$J$5:$J$504,'Purchase Orders'!$D$5:$D$504,$A77))</f>
        <v/>
      </c>
      <c r="L77" s="38">
        <f>IF($A77="","",SUMIFS('Sales Orders'!$G$5:$G$1004,'Sales Orders'!$E$5:$E$1004,$A77))</f>
        <v/>
      </c>
      <c r="M77" s="38">
        <f>IF($A77="","",SUMIFS('Stock In-Out'!$E$5:$E$504,'Stock In-Out'!$B$5:$B$504,$A77,'Stock In-Out'!$D$5:$D$504,"In"))</f>
        <v/>
      </c>
      <c r="N77" s="38">
        <f>IF($A77="","",SUMIFS('Stock In-Out'!$E$5:$E$504,'Stock In-Out'!$B$5:$B$504,$A77,'Stock In-Out'!$D$5:$D$504,"Out"))</f>
        <v/>
      </c>
      <c r="O77" s="38">
        <f>IF($A77="","",H77+K77+M77-L77-N77)</f>
        <v/>
      </c>
      <c r="P77" s="38">
        <f>IF($A77="","",SUMIFS('Purchase Orders'!$K$5:$K$504,'Purchase Orders'!$D$5:$D$504,$A77))</f>
        <v/>
      </c>
      <c r="Q77" s="39">
        <f>IF($A77="","",IF(O77&lt;=0,"Out of stock",IF(O77&lt;=I77,"Reorder","OK")))</f>
        <v/>
      </c>
      <c r="R77" s="38">
        <f>IF($A77="","",IF(Q77="OK",0,MAX(0,J77-P77)))</f>
        <v/>
      </c>
      <c r="S77" s="40">
        <f>IF($A77="","",ROUND(O77*F77,2))</f>
        <v/>
      </c>
      <c r="T77" s="40">
        <f>IF($A77="","",ROUND(SUMIFS('Sales Orders'!$I$5:$I$1004,'Sales Orders'!$E$5:$E$1004,$A77),2))</f>
        <v/>
      </c>
      <c r="U77" s="40">
        <f>IF($A77="","",ROUND(SUMIFS('Sales Orders'!$K$5:$K$1004,'Sales Orders'!$E$5:$E$1004,$A77),2))</f>
        <v/>
      </c>
      <c r="V77" s="40">
        <f>IF($A77="","",T77-U77)</f>
        <v/>
      </c>
      <c r="W77" s="41">
        <f>IF($A77="","",IF(L77+MAX(0,O77)&lt;=0,"",L77/(L77+MAX(0,O77))))</f>
        <v/>
      </c>
      <c r="X77" s="38">
        <f>IF($A77="","",COUNTIF($T$5:$T$204,"&gt;"&amp;T77)+COUNTIF($T$5:T77,T77))</f>
        <v/>
      </c>
      <c r="Y77" s="38">
        <f>IF(OR(Q77="Reorder",Q77="Out of stock"),COUNTIF($Q$5:Q77,"Reorder")+COUNTIF($Q$5:Q77,"Out of stock"),"")</f>
        <v/>
      </c>
    </row>
    <row r="78">
      <c r="A78" s="24" t="n"/>
      <c r="B78" s="24" t="n"/>
      <c r="C78" s="24" t="n"/>
      <c r="D78" s="24" t="n"/>
      <c r="E78" s="24" t="n"/>
      <c r="F78" s="30" t="n"/>
      <c r="G78" s="30" t="n"/>
      <c r="H78" s="25" t="n"/>
      <c r="I78" s="25" t="n"/>
      <c r="J78" s="25" t="n"/>
      <c r="K78" s="38">
        <f>IF($A78="","",SUMIFS('Purchase Orders'!$J$5:$J$504,'Purchase Orders'!$D$5:$D$504,$A78))</f>
        <v/>
      </c>
      <c r="L78" s="38">
        <f>IF($A78="","",SUMIFS('Sales Orders'!$G$5:$G$1004,'Sales Orders'!$E$5:$E$1004,$A78))</f>
        <v/>
      </c>
      <c r="M78" s="38">
        <f>IF($A78="","",SUMIFS('Stock In-Out'!$E$5:$E$504,'Stock In-Out'!$B$5:$B$504,$A78,'Stock In-Out'!$D$5:$D$504,"In"))</f>
        <v/>
      </c>
      <c r="N78" s="38">
        <f>IF($A78="","",SUMIFS('Stock In-Out'!$E$5:$E$504,'Stock In-Out'!$B$5:$B$504,$A78,'Stock In-Out'!$D$5:$D$504,"Out"))</f>
        <v/>
      </c>
      <c r="O78" s="38">
        <f>IF($A78="","",H78+K78+M78-L78-N78)</f>
        <v/>
      </c>
      <c r="P78" s="38">
        <f>IF($A78="","",SUMIFS('Purchase Orders'!$K$5:$K$504,'Purchase Orders'!$D$5:$D$504,$A78))</f>
        <v/>
      </c>
      <c r="Q78" s="39">
        <f>IF($A78="","",IF(O78&lt;=0,"Out of stock",IF(O78&lt;=I78,"Reorder","OK")))</f>
        <v/>
      </c>
      <c r="R78" s="38">
        <f>IF($A78="","",IF(Q78="OK",0,MAX(0,J78-P78)))</f>
        <v/>
      </c>
      <c r="S78" s="40">
        <f>IF($A78="","",ROUND(O78*F78,2))</f>
        <v/>
      </c>
      <c r="T78" s="40">
        <f>IF($A78="","",ROUND(SUMIFS('Sales Orders'!$I$5:$I$1004,'Sales Orders'!$E$5:$E$1004,$A78),2))</f>
        <v/>
      </c>
      <c r="U78" s="40">
        <f>IF($A78="","",ROUND(SUMIFS('Sales Orders'!$K$5:$K$1004,'Sales Orders'!$E$5:$E$1004,$A78),2))</f>
        <v/>
      </c>
      <c r="V78" s="40">
        <f>IF($A78="","",T78-U78)</f>
        <v/>
      </c>
      <c r="W78" s="41">
        <f>IF($A78="","",IF(L78+MAX(0,O78)&lt;=0,"",L78/(L78+MAX(0,O78))))</f>
        <v/>
      </c>
      <c r="X78" s="38">
        <f>IF($A78="","",COUNTIF($T$5:$T$204,"&gt;"&amp;T78)+COUNTIF($T$5:T78,T78))</f>
        <v/>
      </c>
      <c r="Y78" s="38">
        <f>IF(OR(Q78="Reorder",Q78="Out of stock"),COUNTIF($Q$5:Q78,"Reorder")+COUNTIF($Q$5:Q78,"Out of stock"),"")</f>
        <v/>
      </c>
    </row>
    <row r="79">
      <c r="A79" s="24" t="n"/>
      <c r="B79" s="24" t="n"/>
      <c r="C79" s="24" t="n"/>
      <c r="D79" s="24" t="n"/>
      <c r="E79" s="24" t="n"/>
      <c r="F79" s="30" t="n"/>
      <c r="G79" s="30" t="n"/>
      <c r="H79" s="25" t="n"/>
      <c r="I79" s="25" t="n"/>
      <c r="J79" s="25" t="n"/>
      <c r="K79" s="38">
        <f>IF($A79="","",SUMIFS('Purchase Orders'!$J$5:$J$504,'Purchase Orders'!$D$5:$D$504,$A79))</f>
        <v/>
      </c>
      <c r="L79" s="38">
        <f>IF($A79="","",SUMIFS('Sales Orders'!$G$5:$G$1004,'Sales Orders'!$E$5:$E$1004,$A79))</f>
        <v/>
      </c>
      <c r="M79" s="38">
        <f>IF($A79="","",SUMIFS('Stock In-Out'!$E$5:$E$504,'Stock In-Out'!$B$5:$B$504,$A79,'Stock In-Out'!$D$5:$D$504,"In"))</f>
        <v/>
      </c>
      <c r="N79" s="38">
        <f>IF($A79="","",SUMIFS('Stock In-Out'!$E$5:$E$504,'Stock In-Out'!$B$5:$B$504,$A79,'Stock In-Out'!$D$5:$D$504,"Out"))</f>
        <v/>
      </c>
      <c r="O79" s="38">
        <f>IF($A79="","",H79+K79+M79-L79-N79)</f>
        <v/>
      </c>
      <c r="P79" s="38">
        <f>IF($A79="","",SUMIFS('Purchase Orders'!$K$5:$K$504,'Purchase Orders'!$D$5:$D$504,$A79))</f>
        <v/>
      </c>
      <c r="Q79" s="39">
        <f>IF($A79="","",IF(O79&lt;=0,"Out of stock",IF(O79&lt;=I79,"Reorder","OK")))</f>
        <v/>
      </c>
      <c r="R79" s="38">
        <f>IF($A79="","",IF(Q79="OK",0,MAX(0,J79-P79)))</f>
        <v/>
      </c>
      <c r="S79" s="40">
        <f>IF($A79="","",ROUND(O79*F79,2))</f>
        <v/>
      </c>
      <c r="T79" s="40">
        <f>IF($A79="","",ROUND(SUMIFS('Sales Orders'!$I$5:$I$1004,'Sales Orders'!$E$5:$E$1004,$A79),2))</f>
        <v/>
      </c>
      <c r="U79" s="40">
        <f>IF($A79="","",ROUND(SUMIFS('Sales Orders'!$K$5:$K$1004,'Sales Orders'!$E$5:$E$1004,$A79),2))</f>
        <v/>
      </c>
      <c r="V79" s="40">
        <f>IF($A79="","",T79-U79)</f>
        <v/>
      </c>
      <c r="W79" s="41">
        <f>IF($A79="","",IF(L79+MAX(0,O79)&lt;=0,"",L79/(L79+MAX(0,O79))))</f>
        <v/>
      </c>
      <c r="X79" s="38">
        <f>IF($A79="","",COUNTIF($T$5:$T$204,"&gt;"&amp;T79)+COUNTIF($T$5:T79,T79))</f>
        <v/>
      </c>
      <c r="Y79" s="38">
        <f>IF(OR(Q79="Reorder",Q79="Out of stock"),COUNTIF($Q$5:Q79,"Reorder")+COUNTIF($Q$5:Q79,"Out of stock"),"")</f>
        <v/>
      </c>
    </row>
    <row r="80">
      <c r="A80" s="24" t="n"/>
      <c r="B80" s="24" t="n"/>
      <c r="C80" s="24" t="n"/>
      <c r="D80" s="24" t="n"/>
      <c r="E80" s="24" t="n"/>
      <c r="F80" s="30" t="n"/>
      <c r="G80" s="30" t="n"/>
      <c r="H80" s="25" t="n"/>
      <c r="I80" s="25" t="n"/>
      <c r="J80" s="25" t="n"/>
      <c r="K80" s="38">
        <f>IF($A80="","",SUMIFS('Purchase Orders'!$J$5:$J$504,'Purchase Orders'!$D$5:$D$504,$A80))</f>
        <v/>
      </c>
      <c r="L80" s="38">
        <f>IF($A80="","",SUMIFS('Sales Orders'!$G$5:$G$1004,'Sales Orders'!$E$5:$E$1004,$A80))</f>
        <v/>
      </c>
      <c r="M80" s="38">
        <f>IF($A80="","",SUMIFS('Stock In-Out'!$E$5:$E$504,'Stock In-Out'!$B$5:$B$504,$A80,'Stock In-Out'!$D$5:$D$504,"In"))</f>
        <v/>
      </c>
      <c r="N80" s="38">
        <f>IF($A80="","",SUMIFS('Stock In-Out'!$E$5:$E$504,'Stock In-Out'!$B$5:$B$504,$A80,'Stock In-Out'!$D$5:$D$504,"Out"))</f>
        <v/>
      </c>
      <c r="O80" s="38">
        <f>IF($A80="","",H80+K80+M80-L80-N80)</f>
        <v/>
      </c>
      <c r="P80" s="38">
        <f>IF($A80="","",SUMIFS('Purchase Orders'!$K$5:$K$504,'Purchase Orders'!$D$5:$D$504,$A80))</f>
        <v/>
      </c>
      <c r="Q80" s="39">
        <f>IF($A80="","",IF(O80&lt;=0,"Out of stock",IF(O80&lt;=I80,"Reorder","OK")))</f>
        <v/>
      </c>
      <c r="R80" s="38">
        <f>IF($A80="","",IF(Q80="OK",0,MAX(0,J80-P80)))</f>
        <v/>
      </c>
      <c r="S80" s="40">
        <f>IF($A80="","",ROUND(O80*F80,2))</f>
        <v/>
      </c>
      <c r="T80" s="40">
        <f>IF($A80="","",ROUND(SUMIFS('Sales Orders'!$I$5:$I$1004,'Sales Orders'!$E$5:$E$1004,$A80),2))</f>
        <v/>
      </c>
      <c r="U80" s="40">
        <f>IF($A80="","",ROUND(SUMIFS('Sales Orders'!$K$5:$K$1004,'Sales Orders'!$E$5:$E$1004,$A80),2))</f>
        <v/>
      </c>
      <c r="V80" s="40">
        <f>IF($A80="","",T80-U80)</f>
        <v/>
      </c>
      <c r="W80" s="41">
        <f>IF($A80="","",IF(L80+MAX(0,O80)&lt;=0,"",L80/(L80+MAX(0,O80))))</f>
        <v/>
      </c>
      <c r="X80" s="38">
        <f>IF($A80="","",COUNTIF($T$5:$T$204,"&gt;"&amp;T80)+COUNTIF($T$5:T80,T80))</f>
        <v/>
      </c>
      <c r="Y80" s="38">
        <f>IF(OR(Q80="Reorder",Q80="Out of stock"),COUNTIF($Q$5:Q80,"Reorder")+COUNTIF($Q$5:Q80,"Out of stock"),"")</f>
        <v/>
      </c>
    </row>
    <row r="81">
      <c r="A81" s="24" t="n"/>
      <c r="B81" s="24" t="n"/>
      <c r="C81" s="24" t="n"/>
      <c r="D81" s="24" t="n"/>
      <c r="E81" s="24" t="n"/>
      <c r="F81" s="30" t="n"/>
      <c r="G81" s="30" t="n"/>
      <c r="H81" s="25" t="n"/>
      <c r="I81" s="25" t="n"/>
      <c r="J81" s="25" t="n"/>
      <c r="K81" s="38">
        <f>IF($A81="","",SUMIFS('Purchase Orders'!$J$5:$J$504,'Purchase Orders'!$D$5:$D$504,$A81))</f>
        <v/>
      </c>
      <c r="L81" s="38">
        <f>IF($A81="","",SUMIFS('Sales Orders'!$G$5:$G$1004,'Sales Orders'!$E$5:$E$1004,$A81))</f>
        <v/>
      </c>
      <c r="M81" s="38">
        <f>IF($A81="","",SUMIFS('Stock In-Out'!$E$5:$E$504,'Stock In-Out'!$B$5:$B$504,$A81,'Stock In-Out'!$D$5:$D$504,"In"))</f>
        <v/>
      </c>
      <c r="N81" s="38">
        <f>IF($A81="","",SUMIFS('Stock In-Out'!$E$5:$E$504,'Stock In-Out'!$B$5:$B$504,$A81,'Stock In-Out'!$D$5:$D$504,"Out"))</f>
        <v/>
      </c>
      <c r="O81" s="38">
        <f>IF($A81="","",H81+K81+M81-L81-N81)</f>
        <v/>
      </c>
      <c r="P81" s="38">
        <f>IF($A81="","",SUMIFS('Purchase Orders'!$K$5:$K$504,'Purchase Orders'!$D$5:$D$504,$A81))</f>
        <v/>
      </c>
      <c r="Q81" s="39">
        <f>IF($A81="","",IF(O81&lt;=0,"Out of stock",IF(O81&lt;=I81,"Reorder","OK")))</f>
        <v/>
      </c>
      <c r="R81" s="38">
        <f>IF($A81="","",IF(Q81="OK",0,MAX(0,J81-P81)))</f>
        <v/>
      </c>
      <c r="S81" s="40">
        <f>IF($A81="","",ROUND(O81*F81,2))</f>
        <v/>
      </c>
      <c r="T81" s="40">
        <f>IF($A81="","",ROUND(SUMIFS('Sales Orders'!$I$5:$I$1004,'Sales Orders'!$E$5:$E$1004,$A81),2))</f>
        <v/>
      </c>
      <c r="U81" s="40">
        <f>IF($A81="","",ROUND(SUMIFS('Sales Orders'!$K$5:$K$1004,'Sales Orders'!$E$5:$E$1004,$A81),2))</f>
        <v/>
      </c>
      <c r="V81" s="40">
        <f>IF($A81="","",T81-U81)</f>
        <v/>
      </c>
      <c r="W81" s="41">
        <f>IF($A81="","",IF(L81+MAX(0,O81)&lt;=0,"",L81/(L81+MAX(0,O81))))</f>
        <v/>
      </c>
      <c r="X81" s="38">
        <f>IF($A81="","",COUNTIF($T$5:$T$204,"&gt;"&amp;T81)+COUNTIF($T$5:T81,T81))</f>
        <v/>
      </c>
      <c r="Y81" s="38">
        <f>IF(OR(Q81="Reorder",Q81="Out of stock"),COUNTIF($Q$5:Q81,"Reorder")+COUNTIF($Q$5:Q81,"Out of stock"),"")</f>
        <v/>
      </c>
    </row>
    <row r="82">
      <c r="A82" s="24" t="n"/>
      <c r="B82" s="24" t="n"/>
      <c r="C82" s="24" t="n"/>
      <c r="D82" s="24" t="n"/>
      <c r="E82" s="24" t="n"/>
      <c r="F82" s="30" t="n"/>
      <c r="G82" s="30" t="n"/>
      <c r="H82" s="25" t="n"/>
      <c r="I82" s="25" t="n"/>
      <c r="J82" s="25" t="n"/>
      <c r="K82" s="38">
        <f>IF($A82="","",SUMIFS('Purchase Orders'!$J$5:$J$504,'Purchase Orders'!$D$5:$D$504,$A82))</f>
        <v/>
      </c>
      <c r="L82" s="38">
        <f>IF($A82="","",SUMIFS('Sales Orders'!$G$5:$G$1004,'Sales Orders'!$E$5:$E$1004,$A82))</f>
        <v/>
      </c>
      <c r="M82" s="38">
        <f>IF($A82="","",SUMIFS('Stock In-Out'!$E$5:$E$504,'Stock In-Out'!$B$5:$B$504,$A82,'Stock In-Out'!$D$5:$D$504,"In"))</f>
        <v/>
      </c>
      <c r="N82" s="38">
        <f>IF($A82="","",SUMIFS('Stock In-Out'!$E$5:$E$504,'Stock In-Out'!$B$5:$B$504,$A82,'Stock In-Out'!$D$5:$D$504,"Out"))</f>
        <v/>
      </c>
      <c r="O82" s="38">
        <f>IF($A82="","",H82+K82+M82-L82-N82)</f>
        <v/>
      </c>
      <c r="P82" s="38">
        <f>IF($A82="","",SUMIFS('Purchase Orders'!$K$5:$K$504,'Purchase Orders'!$D$5:$D$504,$A82))</f>
        <v/>
      </c>
      <c r="Q82" s="39">
        <f>IF($A82="","",IF(O82&lt;=0,"Out of stock",IF(O82&lt;=I82,"Reorder","OK")))</f>
        <v/>
      </c>
      <c r="R82" s="38">
        <f>IF($A82="","",IF(Q82="OK",0,MAX(0,J82-P82)))</f>
        <v/>
      </c>
      <c r="S82" s="40">
        <f>IF($A82="","",ROUND(O82*F82,2))</f>
        <v/>
      </c>
      <c r="T82" s="40">
        <f>IF($A82="","",ROUND(SUMIFS('Sales Orders'!$I$5:$I$1004,'Sales Orders'!$E$5:$E$1004,$A82),2))</f>
        <v/>
      </c>
      <c r="U82" s="40">
        <f>IF($A82="","",ROUND(SUMIFS('Sales Orders'!$K$5:$K$1004,'Sales Orders'!$E$5:$E$1004,$A82),2))</f>
        <v/>
      </c>
      <c r="V82" s="40">
        <f>IF($A82="","",T82-U82)</f>
        <v/>
      </c>
      <c r="W82" s="41">
        <f>IF($A82="","",IF(L82+MAX(0,O82)&lt;=0,"",L82/(L82+MAX(0,O82))))</f>
        <v/>
      </c>
      <c r="X82" s="38">
        <f>IF($A82="","",COUNTIF($T$5:$T$204,"&gt;"&amp;T82)+COUNTIF($T$5:T82,T82))</f>
        <v/>
      </c>
      <c r="Y82" s="38">
        <f>IF(OR(Q82="Reorder",Q82="Out of stock"),COUNTIF($Q$5:Q82,"Reorder")+COUNTIF($Q$5:Q82,"Out of stock"),"")</f>
        <v/>
      </c>
    </row>
    <row r="83">
      <c r="A83" s="24" t="n"/>
      <c r="B83" s="24" t="n"/>
      <c r="C83" s="24" t="n"/>
      <c r="D83" s="24" t="n"/>
      <c r="E83" s="24" t="n"/>
      <c r="F83" s="30" t="n"/>
      <c r="G83" s="30" t="n"/>
      <c r="H83" s="25" t="n"/>
      <c r="I83" s="25" t="n"/>
      <c r="J83" s="25" t="n"/>
      <c r="K83" s="38">
        <f>IF($A83="","",SUMIFS('Purchase Orders'!$J$5:$J$504,'Purchase Orders'!$D$5:$D$504,$A83))</f>
        <v/>
      </c>
      <c r="L83" s="38">
        <f>IF($A83="","",SUMIFS('Sales Orders'!$G$5:$G$1004,'Sales Orders'!$E$5:$E$1004,$A83))</f>
        <v/>
      </c>
      <c r="M83" s="38">
        <f>IF($A83="","",SUMIFS('Stock In-Out'!$E$5:$E$504,'Stock In-Out'!$B$5:$B$504,$A83,'Stock In-Out'!$D$5:$D$504,"In"))</f>
        <v/>
      </c>
      <c r="N83" s="38">
        <f>IF($A83="","",SUMIFS('Stock In-Out'!$E$5:$E$504,'Stock In-Out'!$B$5:$B$504,$A83,'Stock In-Out'!$D$5:$D$504,"Out"))</f>
        <v/>
      </c>
      <c r="O83" s="38">
        <f>IF($A83="","",H83+K83+M83-L83-N83)</f>
        <v/>
      </c>
      <c r="P83" s="38">
        <f>IF($A83="","",SUMIFS('Purchase Orders'!$K$5:$K$504,'Purchase Orders'!$D$5:$D$504,$A83))</f>
        <v/>
      </c>
      <c r="Q83" s="39">
        <f>IF($A83="","",IF(O83&lt;=0,"Out of stock",IF(O83&lt;=I83,"Reorder","OK")))</f>
        <v/>
      </c>
      <c r="R83" s="38">
        <f>IF($A83="","",IF(Q83="OK",0,MAX(0,J83-P83)))</f>
        <v/>
      </c>
      <c r="S83" s="40">
        <f>IF($A83="","",ROUND(O83*F83,2))</f>
        <v/>
      </c>
      <c r="T83" s="40">
        <f>IF($A83="","",ROUND(SUMIFS('Sales Orders'!$I$5:$I$1004,'Sales Orders'!$E$5:$E$1004,$A83),2))</f>
        <v/>
      </c>
      <c r="U83" s="40">
        <f>IF($A83="","",ROUND(SUMIFS('Sales Orders'!$K$5:$K$1004,'Sales Orders'!$E$5:$E$1004,$A83),2))</f>
        <v/>
      </c>
      <c r="V83" s="40">
        <f>IF($A83="","",T83-U83)</f>
        <v/>
      </c>
      <c r="W83" s="41">
        <f>IF($A83="","",IF(L83+MAX(0,O83)&lt;=0,"",L83/(L83+MAX(0,O83))))</f>
        <v/>
      </c>
      <c r="X83" s="38">
        <f>IF($A83="","",COUNTIF($T$5:$T$204,"&gt;"&amp;T83)+COUNTIF($T$5:T83,T83))</f>
        <v/>
      </c>
      <c r="Y83" s="38">
        <f>IF(OR(Q83="Reorder",Q83="Out of stock"),COUNTIF($Q$5:Q83,"Reorder")+COUNTIF($Q$5:Q83,"Out of stock"),"")</f>
        <v/>
      </c>
    </row>
    <row r="84">
      <c r="A84" s="24" t="n"/>
      <c r="B84" s="24" t="n"/>
      <c r="C84" s="24" t="n"/>
      <c r="D84" s="24" t="n"/>
      <c r="E84" s="24" t="n"/>
      <c r="F84" s="30" t="n"/>
      <c r="G84" s="30" t="n"/>
      <c r="H84" s="25" t="n"/>
      <c r="I84" s="25" t="n"/>
      <c r="J84" s="25" t="n"/>
      <c r="K84" s="38">
        <f>IF($A84="","",SUMIFS('Purchase Orders'!$J$5:$J$504,'Purchase Orders'!$D$5:$D$504,$A84))</f>
        <v/>
      </c>
      <c r="L84" s="38">
        <f>IF($A84="","",SUMIFS('Sales Orders'!$G$5:$G$1004,'Sales Orders'!$E$5:$E$1004,$A84))</f>
        <v/>
      </c>
      <c r="M84" s="38">
        <f>IF($A84="","",SUMIFS('Stock In-Out'!$E$5:$E$504,'Stock In-Out'!$B$5:$B$504,$A84,'Stock In-Out'!$D$5:$D$504,"In"))</f>
        <v/>
      </c>
      <c r="N84" s="38">
        <f>IF($A84="","",SUMIFS('Stock In-Out'!$E$5:$E$504,'Stock In-Out'!$B$5:$B$504,$A84,'Stock In-Out'!$D$5:$D$504,"Out"))</f>
        <v/>
      </c>
      <c r="O84" s="38">
        <f>IF($A84="","",H84+K84+M84-L84-N84)</f>
        <v/>
      </c>
      <c r="P84" s="38">
        <f>IF($A84="","",SUMIFS('Purchase Orders'!$K$5:$K$504,'Purchase Orders'!$D$5:$D$504,$A84))</f>
        <v/>
      </c>
      <c r="Q84" s="39">
        <f>IF($A84="","",IF(O84&lt;=0,"Out of stock",IF(O84&lt;=I84,"Reorder","OK")))</f>
        <v/>
      </c>
      <c r="R84" s="38">
        <f>IF($A84="","",IF(Q84="OK",0,MAX(0,J84-P84)))</f>
        <v/>
      </c>
      <c r="S84" s="40">
        <f>IF($A84="","",ROUND(O84*F84,2))</f>
        <v/>
      </c>
      <c r="T84" s="40">
        <f>IF($A84="","",ROUND(SUMIFS('Sales Orders'!$I$5:$I$1004,'Sales Orders'!$E$5:$E$1004,$A84),2))</f>
        <v/>
      </c>
      <c r="U84" s="40">
        <f>IF($A84="","",ROUND(SUMIFS('Sales Orders'!$K$5:$K$1004,'Sales Orders'!$E$5:$E$1004,$A84),2))</f>
        <v/>
      </c>
      <c r="V84" s="40">
        <f>IF($A84="","",T84-U84)</f>
        <v/>
      </c>
      <c r="W84" s="41">
        <f>IF($A84="","",IF(L84+MAX(0,O84)&lt;=0,"",L84/(L84+MAX(0,O84))))</f>
        <v/>
      </c>
      <c r="X84" s="38">
        <f>IF($A84="","",COUNTIF($T$5:$T$204,"&gt;"&amp;T84)+COUNTIF($T$5:T84,T84))</f>
        <v/>
      </c>
      <c r="Y84" s="38">
        <f>IF(OR(Q84="Reorder",Q84="Out of stock"),COUNTIF($Q$5:Q84,"Reorder")+COUNTIF($Q$5:Q84,"Out of stock"),"")</f>
        <v/>
      </c>
    </row>
    <row r="85">
      <c r="A85" s="24" t="n"/>
      <c r="B85" s="24" t="n"/>
      <c r="C85" s="24" t="n"/>
      <c r="D85" s="24" t="n"/>
      <c r="E85" s="24" t="n"/>
      <c r="F85" s="30" t="n"/>
      <c r="G85" s="30" t="n"/>
      <c r="H85" s="25" t="n"/>
      <c r="I85" s="25" t="n"/>
      <c r="J85" s="25" t="n"/>
      <c r="K85" s="38">
        <f>IF($A85="","",SUMIFS('Purchase Orders'!$J$5:$J$504,'Purchase Orders'!$D$5:$D$504,$A85))</f>
        <v/>
      </c>
      <c r="L85" s="38">
        <f>IF($A85="","",SUMIFS('Sales Orders'!$G$5:$G$1004,'Sales Orders'!$E$5:$E$1004,$A85))</f>
        <v/>
      </c>
      <c r="M85" s="38">
        <f>IF($A85="","",SUMIFS('Stock In-Out'!$E$5:$E$504,'Stock In-Out'!$B$5:$B$504,$A85,'Stock In-Out'!$D$5:$D$504,"In"))</f>
        <v/>
      </c>
      <c r="N85" s="38">
        <f>IF($A85="","",SUMIFS('Stock In-Out'!$E$5:$E$504,'Stock In-Out'!$B$5:$B$504,$A85,'Stock In-Out'!$D$5:$D$504,"Out"))</f>
        <v/>
      </c>
      <c r="O85" s="38">
        <f>IF($A85="","",H85+K85+M85-L85-N85)</f>
        <v/>
      </c>
      <c r="P85" s="38">
        <f>IF($A85="","",SUMIFS('Purchase Orders'!$K$5:$K$504,'Purchase Orders'!$D$5:$D$504,$A85))</f>
        <v/>
      </c>
      <c r="Q85" s="39">
        <f>IF($A85="","",IF(O85&lt;=0,"Out of stock",IF(O85&lt;=I85,"Reorder","OK")))</f>
        <v/>
      </c>
      <c r="R85" s="38">
        <f>IF($A85="","",IF(Q85="OK",0,MAX(0,J85-P85)))</f>
        <v/>
      </c>
      <c r="S85" s="40">
        <f>IF($A85="","",ROUND(O85*F85,2))</f>
        <v/>
      </c>
      <c r="T85" s="40">
        <f>IF($A85="","",ROUND(SUMIFS('Sales Orders'!$I$5:$I$1004,'Sales Orders'!$E$5:$E$1004,$A85),2))</f>
        <v/>
      </c>
      <c r="U85" s="40">
        <f>IF($A85="","",ROUND(SUMIFS('Sales Orders'!$K$5:$K$1004,'Sales Orders'!$E$5:$E$1004,$A85),2))</f>
        <v/>
      </c>
      <c r="V85" s="40">
        <f>IF($A85="","",T85-U85)</f>
        <v/>
      </c>
      <c r="W85" s="41">
        <f>IF($A85="","",IF(L85+MAX(0,O85)&lt;=0,"",L85/(L85+MAX(0,O85))))</f>
        <v/>
      </c>
      <c r="X85" s="38">
        <f>IF($A85="","",COUNTIF($T$5:$T$204,"&gt;"&amp;T85)+COUNTIF($T$5:T85,T85))</f>
        <v/>
      </c>
      <c r="Y85" s="38">
        <f>IF(OR(Q85="Reorder",Q85="Out of stock"),COUNTIF($Q$5:Q85,"Reorder")+COUNTIF($Q$5:Q85,"Out of stock"),"")</f>
        <v/>
      </c>
    </row>
    <row r="86">
      <c r="A86" s="24" t="n"/>
      <c r="B86" s="24" t="n"/>
      <c r="C86" s="24" t="n"/>
      <c r="D86" s="24" t="n"/>
      <c r="E86" s="24" t="n"/>
      <c r="F86" s="30" t="n"/>
      <c r="G86" s="30" t="n"/>
      <c r="H86" s="25" t="n"/>
      <c r="I86" s="25" t="n"/>
      <c r="J86" s="25" t="n"/>
      <c r="K86" s="38">
        <f>IF($A86="","",SUMIFS('Purchase Orders'!$J$5:$J$504,'Purchase Orders'!$D$5:$D$504,$A86))</f>
        <v/>
      </c>
      <c r="L86" s="38">
        <f>IF($A86="","",SUMIFS('Sales Orders'!$G$5:$G$1004,'Sales Orders'!$E$5:$E$1004,$A86))</f>
        <v/>
      </c>
      <c r="M86" s="38">
        <f>IF($A86="","",SUMIFS('Stock In-Out'!$E$5:$E$504,'Stock In-Out'!$B$5:$B$504,$A86,'Stock In-Out'!$D$5:$D$504,"In"))</f>
        <v/>
      </c>
      <c r="N86" s="38">
        <f>IF($A86="","",SUMIFS('Stock In-Out'!$E$5:$E$504,'Stock In-Out'!$B$5:$B$504,$A86,'Stock In-Out'!$D$5:$D$504,"Out"))</f>
        <v/>
      </c>
      <c r="O86" s="38">
        <f>IF($A86="","",H86+K86+M86-L86-N86)</f>
        <v/>
      </c>
      <c r="P86" s="38">
        <f>IF($A86="","",SUMIFS('Purchase Orders'!$K$5:$K$504,'Purchase Orders'!$D$5:$D$504,$A86))</f>
        <v/>
      </c>
      <c r="Q86" s="39">
        <f>IF($A86="","",IF(O86&lt;=0,"Out of stock",IF(O86&lt;=I86,"Reorder","OK")))</f>
        <v/>
      </c>
      <c r="R86" s="38">
        <f>IF($A86="","",IF(Q86="OK",0,MAX(0,J86-P86)))</f>
        <v/>
      </c>
      <c r="S86" s="40">
        <f>IF($A86="","",ROUND(O86*F86,2))</f>
        <v/>
      </c>
      <c r="T86" s="40">
        <f>IF($A86="","",ROUND(SUMIFS('Sales Orders'!$I$5:$I$1004,'Sales Orders'!$E$5:$E$1004,$A86),2))</f>
        <v/>
      </c>
      <c r="U86" s="40">
        <f>IF($A86="","",ROUND(SUMIFS('Sales Orders'!$K$5:$K$1004,'Sales Orders'!$E$5:$E$1004,$A86),2))</f>
        <v/>
      </c>
      <c r="V86" s="40">
        <f>IF($A86="","",T86-U86)</f>
        <v/>
      </c>
      <c r="W86" s="41">
        <f>IF($A86="","",IF(L86+MAX(0,O86)&lt;=0,"",L86/(L86+MAX(0,O86))))</f>
        <v/>
      </c>
      <c r="X86" s="38">
        <f>IF($A86="","",COUNTIF($T$5:$T$204,"&gt;"&amp;T86)+COUNTIF($T$5:T86,T86))</f>
        <v/>
      </c>
      <c r="Y86" s="38">
        <f>IF(OR(Q86="Reorder",Q86="Out of stock"),COUNTIF($Q$5:Q86,"Reorder")+COUNTIF($Q$5:Q86,"Out of stock"),"")</f>
        <v/>
      </c>
    </row>
    <row r="87">
      <c r="A87" s="24" t="n"/>
      <c r="B87" s="24" t="n"/>
      <c r="C87" s="24" t="n"/>
      <c r="D87" s="24" t="n"/>
      <c r="E87" s="24" t="n"/>
      <c r="F87" s="30" t="n"/>
      <c r="G87" s="30" t="n"/>
      <c r="H87" s="25" t="n"/>
      <c r="I87" s="25" t="n"/>
      <c r="J87" s="25" t="n"/>
      <c r="K87" s="38">
        <f>IF($A87="","",SUMIFS('Purchase Orders'!$J$5:$J$504,'Purchase Orders'!$D$5:$D$504,$A87))</f>
        <v/>
      </c>
      <c r="L87" s="38">
        <f>IF($A87="","",SUMIFS('Sales Orders'!$G$5:$G$1004,'Sales Orders'!$E$5:$E$1004,$A87))</f>
        <v/>
      </c>
      <c r="M87" s="38">
        <f>IF($A87="","",SUMIFS('Stock In-Out'!$E$5:$E$504,'Stock In-Out'!$B$5:$B$504,$A87,'Stock In-Out'!$D$5:$D$504,"In"))</f>
        <v/>
      </c>
      <c r="N87" s="38">
        <f>IF($A87="","",SUMIFS('Stock In-Out'!$E$5:$E$504,'Stock In-Out'!$B$5:$B$504,$A87,'Stock In-Out'!$D$5:$D$504,"Out"))</f>
        <v/>
      </c>
      <c r="O87" s="38">
        <f>IF($A87="","",H87+K87+M87-L87-N87)</f>
        <v/>
      </c>
      <c r="P87" s="38">
        <f>IF($A87="","",SUMIFS('Purchase Orders'!$K$5:$K$504,'Purchase Orders'!$D$5:$D$504,$A87))</f>
        <v/>
      </c>
      <c r="Q87" s="39">
        <f>IF($A87="","",IF(O87&lt;=0,"Out of stock",IF(O87&lt;=I87,"Reorder","OK")))</f>
        <v/>
      </c>
      <c r="R87" s="38">
        <f>IF($A87="","",IF(Q87="OK",0,MAX(0,J87-P87)))</f>
        <v/>
      </c>
      <c r="S87" s="40">
        <f>IF($A87="","",ROUND(O87*F87,2))</f>
        <v/>
      </c>
      <c r="T87" s="40">
        <f>IF($A87="","",ROUND(SUMIFS('Sales Orders'!$I$5:$I$1004,'Sales Orders'!$E$5:$E$1004,$A87),2))</f>
        <v/>
      </c>
      <c r="U87" s="40">
        <f>IF($A87="","",ROUND(SUMIFS('Sales Orders'!$K$5:$K$1004,'Sales Orders'!$E$5:$E$1004,$A87),2))</f>
        <v/>
      </c>
      <c r="V87" s="40">
        <f>IF($A87="","",T87-U87)</f>
        <v/>
      </c>
      <c r="W87" s="41">
        <f>IF($A87="","",IF(L87+MAX(0,O87)&lt;=0,"",L87/(L87+MAX(0,O87))))</f>
        <v/>
      </c>
      <c r="X87" s="38">
        <f>IF($A87="","",COUNTIF($T$5:$T$204,"&gt;"&amp;T87)+COUNTIF($T$5:T87,T87))</f>
        <v/>
      </c>
      <c r="Y87" s="38">
        <f>IF(OR(Q87="Reorder",Q87="Out of stock"),COUNTIF($Q$5:Q87,"Reorder")+COUNTIF($Q$5:Q87,"Out of stock"),"")</f>
        <v/>
      </c>
    </row>
    <row r="88">
      <c r="A88" s="24" t="n"/>
      <c r="B88" s="24" t="n"/>
      <c r="C88" s="24" t="n"/>
      <c r="D88" s="24" t="n"/>
      <c r="E88" s="24" t="n"/>
      <c r="F88" s="30" t="n"/>
      <c r="G88" s="30" t="n"/>
      <c r="H88" s="25" t="n"/>
      <c r="I88" s="25" t="n"/>
      <c r="J88" s="25" t="n"/>
      <c r="K88" s="38">
        <f>IF($A88="","",SUMIFS('Purchase Orders'!$J$5:$J$504,'Purchase Orders'!$D$5:$D$504,$A88))</f>
        <v/>
      </c>
      <c r="L88" s="38">
        <f>IF($A88="","",SUMIFS('Sales Orders'!$G$5:$G$1004,'Sales Orders'!$E$5:$E$1004,$A88))</f>
        <v/>
      </c>
      <c r="M88" s="38">
        <f>IF($A88="","",SUMIFS('Stock In-Out'!$E$5:$E$504,'Stock In-Out'!$B$5:$B$504,$A88,'Stock In-Out'!$D$5:$D$504,"In"))</f>
        <v/>
      </c>
      <c r="N88" s="38">
        <f>IF($A88="","",SUMIFS('Stock In-Out'!$E$5:$E$504,'Stock In-Out'!$B$5:$B$504,$A88,'Stock In-Out'!$D$5:$D$504,"Out"))</f>
        <v/>
      </c>
      <c r="O88" s="38">
        <f>IF($A88="","",H88+K88+M88-L88-N88)</f>
        <v/>
      </c>
      <c r="P88" s="38">
        <f>IF($A88="","",SUMIFS('Purchase Orders'!$K$5:$K$504,'Purchase Orders'!$D$5:$D$504,$A88))</f>
        <v/>
      </c>
      <c r="Q88" s="39">
        <f>IF($A88="","",IF(O88&lt;=0,"Out of stock",IF(O88&lt;=I88,"Reorder","OK")))</f>
        <v/>
      </c>
      <c r="R88" s="38">
        <f>IF($A88="","",IF(Q88="OK",0,MAX(0,J88-P88)))</f>
        <v/>
      </c>
      <c r="S88" s="40">
        <f>IF($A88="","",ROUND(O88*F88,2))</f>
        <v/>
      </c>
      <c r="T88" s="40">
        <f>IF($A88="","",ROUND(SUMIFS('Sales Orders'!$I$5:$I$1004,'Sales Orders'!$E$5:$E$1004,$A88),2))</f>
        <v/>
      </c>
      <c r="U88" s="40">
        <f>IF($A88="","",ROUND(SUMIFS('Sales Orders'!$K$5:$K$1004,'Sales Orders'!$E$5:$E$1004,$A88),2))</f>
        <v/>
      </c>
      <c r="V88" s="40">
        <f>IF($A88="","",T88-U88)</f>
        <v/>
      </c>
      <c r="W88" s="41">
        <f>IF($A88="","",IF(L88+MAX(0,O88)&lt;=0,"",L88/(L88+MAX(0,O88))))</f>
        <v/>
      </c>
      <c r="X88" s="38">
        <f>IF($A88="","",COUNTIF($T$5:$T$204,"&gt;"&amp;T88)+COUNTIF($T$5:T88,T88))</f>
        <v/>
      </c>
      <c r="Y88" s="38">
        <f>IF(OR(Q88="Reorder",Q88="Out of stock"),COUNTIF($Q$5:Q88,"Reorder")+COUNTIF($Q$5:Q88,"Out of stock"),"")</f>
        <v/>
      </c>
    </row>
    <row r="89">
      <c r="A89" s="24" t="n"/>
      <c r="B89" s="24" t="n"/>
      <c r="C89" s="24" t="n"/>
      <c r="D89" s="24" t="n"/>
      <c r="E89" s="24" t="n"/>
      <c r="F89" s="30" t="n"/>
      <c r="G89" s="30" t="n"/>
      <c r="H89" s="25" t="n"/>
      <c r="I89" s="25" t="n"/>
      <c r="J89" s="25" t="n"/>
      <c r="K89" s="38">
        <f>IF($A89="","",SUMIFS('Purchase Orders'!$J$5:$J$504,'Purchase Orders'!$D$5:$D$504,$A89))</f>
        <v/>
      </c>
      <c r="L89" s="38">
        <f>IF($A89="","",SUMIFS('Sales Orders'!$G$5:$G$1004,'Sales Orders'!$E$5:$E$1004,$A89))</f>
        <v/>
      </c>
      <c r="M89" s="38">
        <f>IF($A89="","",SUMIFS('Stock In-Out'!$E$5:$E$504,'Stock In-Out'!$B$5:$B$504,$A89,'Stock In-Out'!$D$5:$D$504,"In"))</f>
        <v/>
      </c>
      <c r="N89" s="38">
        <f>IF($A89="","",SUMIFS('Stock In-Out'!$E$5:$E$504,'Stock In-Out'!$B$5:$B$504,$A89,'Stock In-Out'!$D$5:$D$504,"Out"))</f>
        <v/>
      </c>
      <c r="O89" s="38">
        <f>IF($A89="","",H89+K89+M89-L89-N89)</f>
        <v/>
      </c>
      <c r="P89" s="38">
        <f>IF($A89="","",SUMIFS('Purchase Orders'!$K$5:$K$504,'Purchase Orders'!$D$5:$D$504,$A89))</f>
        <v/>
      </c>
      <c r="Q89" s="39">
        <f>IF($A89="","",IF(O89&lt;=0,"Out of stock",IF(O89&lt;=I89,"Reorder","OK")))</f>
        <v/>
      </c>
      <c r="R89" s="38">
        <f>IF($A89="","",IF(Q89="OK",0,MAX(0,J89-P89)))</f>
        <v/>
      </c>
      <c r="S89" s="40">
        <f>IF($A89="","",ROUND(O89*F89,2))</f>
        <v/>
      </c>
      <c r="T89" s="40">
        <f>IF($A89="","",ROUND(SUMIFS('Sales Orders'!$I$5:$I$1004,'Sales Orders'!$E$5:$E$1004,$A89),2))</f>
        <v/>
      </c>
      <c r="U89" s="40">
        <f>IF($A89="","",ROUND(SUMIFS('Sales Orders'!$K$5:$K$1004,'Sales Orders'!$E$5:$E$1004,$A89),2))</f>
        <v/>
      </c>
      <c r="V89" s="40">
        <f>IF($A89="","",T89-U89)</f>
        <v/>
      </c>
      <c r="W89" s="41">
        <f>IF($A89="","",IF(L89+MAX(0,O89)&lt;=0,"",L89/(L89+MAX(0,O89))))</f>
        <v/>
      </c>
      <c r="X89" s="38">
        <f>IF($A89="","",COUNTIF($T$5:$T$204,"&gt;"&amp;T89)+COUNTIF($T$5:T89,T89))</f>
        <v/>
      </c>
      <c r="Y89" s="38">
        <f>IF(OR(Q89="Reorder",Q89="Out of stock"),COUNTIF($Q$5:Q89,"Reorder")+COUNTIF($Q$5:Q89,"Out of stock"),"")</f>
        <v/>
      </c>
    </row>
    <row r="90">
      <c r="A90" s="24" t="n"/>
      <c r="B90" s="24" t="n"/>
      <c r="C90" s="24" t="n"/>
      <c r="D90" s="24" t="n"/>
      <c r="E90" s="24" t="n"/>
      <c r="F90" s="30" t="n"/>
      <c r="G90" s="30" t="n"/>
      <c r="H90" s="25" t="n"/>
      <c r="I90" s="25" t="n"/>
      <c r="J90" s="25" t="n"/>
      <c r="K90" s="38">
        <f>IF($A90="","",SUMIFS('Purchase Orders'!$J$5:$J$504,'Purchase Orders'!$D$5:$D$504,$A90))</f>
        <v/>
      </c>
      <c r="L90" s="38">
        <f>IF($A90="","",SUMIFS('Sales Orders'!$G$5:$G$1004,'Sales Orders'!$E$5:$E$1004,$A90))</f>
        <v/>
      </c>
      <c r="M90" s="38">
        <f>IF($A90="","",SUMIFS('Stock In-Out'!$E$5:$E$504,'Stock In-Out'!$B$5:$B$504,$A90,'Stock In-Out'!$D$5:$D$504,"In"))</f>
        <v/>
      </c>
      <c r="N90" s="38">
        <f>IF($A90="","",SUMIFS('Stock In-Out'!$E$5:$E$504,'Stock In-Out'!$B$5:$B$504,$A90,'Stock In-Out'!$D$5:$D$504,"Out"))</f>
        <v/>
      </c>
      <c r="O90" s="38">
        <f>IF($A90="","",H90+K90+M90-L90-N90)</f>
        <v/>
      </c>
      <c r="P90" s="38">
        <f>IF($A90="","",SUMIFS('Purchase Orders'!$K$5:$K$504,'Purchase Orders'!$D$5:$D$504,$A90))</f>
        <v/>
      </c>
      <c r="Q90" s="39">
        <f>IF($A90="","",IF(O90&lt;=0,"Out of stock",IF(O90&lt;=I90,"Reorder","OK")))</f>
        <v/>
      </c>
      <c r="R90" s="38">
        <f>IF($A90="","",IF(Q90="OK",0,MAX(0,J90-P90)))</f>
        <v/>
      </c>
      <c r="S90" s="40">
        <f>IF($A90="","",ROUND(O90*F90,2))</f>
        <v/>
      </c>
      <c r="T90" s="40">
        <f>IF($A90="","",ROUND(SUMIFS('Sales Orders'!$I$5:$I$1004,'Sales Orders'!$E$5:$E$1004,$A90),2))</f>
        <v/>
      </c>
      <c r="U90" s="40">
        <f>IF($A90="","",ROUND(SUMIFS('Sales Orders'!$K$5:$K$1004,'Sales Orders'!$E$5:$E$1004,$A90),2))</f>
        <v/>
      </c>
      <c r="V90" s="40">
        <f>IF($A90="","",T90-U90)</f>
        <v/>
      </c>
      <c r="W90" s="41">
        <f>IF($A90="","",IF(L90+MAX(0,O90)&lt;=0,"",L90/(L90+MAX(0,O90))))</f>
        <v/>
      </c>
      <c r="X90" s="38">
        <f>IF($A90="","",COUNTIF($T$5:$T$204,"&gt;"&amp;T90)+COUNTIF($T$5:T90,T90))</f>
        <v/>
      </c>
      <c r="Y90" s="38">
        <f>IF(OR(Q90="Reorder",Q90="Out of stock"),COUNTIF($Q$5:Q90,"Reorder")+COUNTIF($Q$5:Q90,"Out of stock"),"")</f>
        <v/>
      </c>
    </row>
    <row r="91">
      <c r="A91" s="24" t="n"/>
      <c r="B91" s="24" t="n"/>
      <c r="C91" s="24" t="n"/>
      <c r="D91" s="24" t="n"/>
      <c r="E91" s="24" t="n"/>
      <c r="F91" s="30" t="n"/>
      <c r="G91" s="30" t="n"/>
      <c r="H91" s="25" t="n"/>
      <c r="I91" s="25" t="n"/>
      <c r="J91" s="25" t="n"/>
      <c r="K91" s="38">
        <f>IF($A91="","",SUMIFS('Purchase Orders'!$J$5:$J$504,'Purchase Orders'!$D$5:$D$504,$A91))</f>
        <v/>
      </c>
      <c r="L91" s="38">
        <f>IF($A91="","",SUMIFS('Sales Orders'!$G$5:$G$1004,'Sales Orders'!$E$5:$E$1004,$A91))</f>
        <v/>
      </c>
      <c r="M91" s="38">
        <f>IF($A91="","",SUMIFS('Stock In-Out'!$E$5:$E$504,'Stock In-Out'!$B$5:$B$504,$A91,'Stock In-Out'!$D$5:$D$504,"In"))</f>
        <v/>
      </c>
      <c r="N91" s="38">
        <f>IF($A91="","",SUMIFS('Stock In-Out'!$E$5:$E$504,'Stock In-Out'!$B$5:$B$504,$A91,'Stock In-Out'!$D$5:$D$504,"Out"))</f>
        <v/>
      </c>
      <c r="O91" s="38">
        <f>IF($A91="","",H91+K91+M91-L91-N91)</f>
        <v/>
      </c>
      <c r="P91" s="38">
        <f>IF($A91="","",SUMIFS('Purchase Orders'!$K$5:$K$504,'Purchase Orders'!$D$5:$D$504,$A91))</f>
        <v/>
      </c>
      <c r="Q91" s="39">
        <f>IF($A91="","",IF(O91&lt;=0,"Out of stock",IF(O91&lt;=I91,"Reorder","OK")))</f>
        <v/>
      </c>
      <c r="R91" s="38">
        <f>IF($A91="","",IF(Q91="OK",0,MAX(0,J91-P91)))</f>
        <v/>
      </c>
      <c r="S91" s="40">
        <f>IF($A91="","",ROUND(O91*F91,2))</f>
        <v/>
      </c>
      <c r="T91" s="40">
        <f>IF($A91="","",ROUND(SUMIFS('Sales Orders'!$I$5:$I$1004,'Sales Orders'!$E$5:$E$1004,$A91),2))</f>
        <v/>
      </c>
      <c r="U91" s="40">
        <f>IF($A91="","",ROUND(SUMIFS('Sales Orders'!$K$5:$K$1004,'Sales Orders'!$E$5:$E$1004,$A91),2))</f>
        <v/>
      </c>
      <c r="V91" s="40">
        <f>IF($A91="","",T91-U91)</f>
        <v/>
      </c>
      <c r="W91" s="41">
        <f>IF($A91="","",IF(L91+MAX(0,O91)&lt;=0,"",L91/(L91+MAX(0,O91))))</f>
        <v/>
      </c>
      <c r="X91" s="38">
        <f>IF($A91="","",COUNTIF($T$5:$T$204,"&gt;"&amp;T91)+COUNTIF($T$5:T91,T91))</f>
        <v/>
      </c>
      <c r="Y91" s="38">
        <f>IF(OR(Q91="Reorder",Q91="Out of stock"),COUNTIF($Q$5:Q91,"Reorder")+COUNTIF($Q$5:Q91,"Out of stock"),"")</f>
        <v/>
      </c>
    </row>
    <row r="92">
      <c r="A92" s="24" t="n"/>
      <c r="B92" s="24" t="n"/>
      <c r="C92" s="24" t="n"/>
      <c r="D92" s="24" t="n"/>
      <c r="E92" s="24" t="n"/>
      <c r="F92" s="30" t="n"/>
      <c r="G92" s="30" t="n"/>
      <c r="H92" s="25" t="n"/>
      <c r="I92" s="25" t="n"/>
      <c r="J92" s="25" t="n"/>
      <c r="K92" s="38">
        <f>IF($A92="","",SUMIFS('Purchase Orders'!$J$5:$J$504,'Purchase Orders'!$D$5:$D$504,$A92))</f>
        <v/>
      </c>
      <c r="L92" s="38">
        <f>IF($A92="","",SUMIFS('Sales Orders'!$G$5:$G$1004,'Sales Orders'!$E$5:$E$1004,$A92))</f>
        <v/>
      </c>
      <c r="M92" s="38">
        <f>IF($A92="","",SUMIFS('Stock In-Out'!$E$5:$E$504,'Stock In-Out'!$B$5:$B$504,$A92,'Stock In-Out'!$D$5:$D$504,"In"))</f>
        <v/>
      </c>
      <c r="N92" s="38">
        <f>IF($A92="","",SUMIFS('Stock In-Out'!$E$5:$E$504,'Stock In-Out'!$B$5:$B$504,$A92,'Stock In-Out'!$D$5:$D$504,"Out"))</f>
        <v/>
      </c>
      <c r="O92" s="38">
        <f>IF($A92="","",H92+K92+M92-L92-N92)</f>
        <v/>
      </c>
      <c r="P92" s="38">
        <f>IF($A92="","",SUMIFS('Purchase Orders'!$K$5:$K$504,'Purchase Orders'!$D$5:$D$504,$A92))</f>
        <v/>
      </c>
      <c r="Q92" s="39">
        <f>IF($A92="","",IF(O92&lt;=0,"Out of stock",IF(O92&lt;=I92,"Reorder","OK")))</f>
        <v/>
      </c>
      <c r="R92" s="38">
        <f>IF($A92="","",IF(Q92="OK",0,MAX(0,J92-P92)))</f>
        <v/>
      </c>
      <c r="S92" s="40">
        <f>IF($A92="","",ROUND(O92*F92,2))</f>
        <v/>
      </c>
      <c r="T92" s="40">
        <f>IF($A92="","",ROUND(SUMIFS('Sales Orders'!$I$5:$I$1004,'Sales Orders'!$E$5:$E$1004,$A92),2))</f>
        <v/>
      </c>
      <c r="U92" s="40">
        <f>IF($A92="","",ROUND(SUMIFS('Sales Orders'!$K$5:$K$1004,'Sales Orders'!$E$5:$E$1004,$A92),2))</f>
        <v/>
      </c>
      <c r="V92" s="40">
        <f>IF($A92="","",T92-U92)</f>
        <v/>
      </c>
      <c r="W92" s="41">
        <f>IF($A92="","",IF(L92+MAX(0,O92)&lt;=0,"",L92/(L92+MAX(0,O92))))</f>
        <v/>
      </c>
      <c r="X92" s="38">
        <f>IF($A92="","",COUNTIF($T$5:$T$204,"&gt;"&amp;T92)+COUNTIF($T$5:T92,T92))</f>
        <v/>
      </c>
      <c r="Y92" s="38">
        <f>IF(OR(Q92="Reorder",Q92="Out of stock"),COUNTIF($Q$5:Q92,"Reorder")+COUNTIF($Q$5:Q92,"Out of stock"),"")</f>
        <v/>
      </c>
    </row>
    <row r="93">
      <c r="A93" s="24" t="n"/>
      <c r="B93" s="24" t="n"/>
      <c r="C93" s="24" t="n"/>
      <c r="D93" s="24" t="n"/>
      <c r="E93" s="24" t="n"/>
      <c r="F93" s="30" t="n"/>
      <c r="G93" s="30" t="n"/>
      <c r="H93" s="25" t="n"/>
      <c r="I93" s="25" t="n"/>
      <c r="J93" s="25" t="n"/>
      <c r="K93" s="38">
        <f>IF($A93="","",SUMIFS('Purchase Orders'!$J$5:$J$504,'Purchase Orders'!$D$5:$D$504,$A93))</f>
        <v/>
      </c>
      <c r="L93" s="38">
        <f>IF($A93="","",SUMIFS('Sales Orders'!$G$5:$G$1004,'Sales Orders'!$E$5:$E$1004,$A93))</f>
        <v/>
      </c>
      <c r="M93" s="38">
        <f>IF($A93="","",SUMIFS('Stock In-Out'!$E$5:$E$504,'Stock In-Out'!$B$5:$B$504,$A93,'Stock In-Out'!$D$5:$D$504,"In"))</f>
        <v/>
      </c>
      <c r="N93" s="38">
        <f>IF($A93="","",SUMIFS('Stock In-Out'!$E$5:$E$504,'Stock In-Out'!$B$5:$B$504,$A93,'Stock In-Out'!$D$5:$D$504,"Out"))</f>
        <v/>
      </c>
      <c r="O93" s="38">
        <f>IF($A93="","",H93+K93+M93-L93-N93)</f>
        <v/>
      </c>
      <c r="P93" s="38">
        <f>IF($A93="","",SUMIFS('Purchase Orders'!$K$5:$K$504,'Purchase Orders'!$D$5:$D$504,$A93))</f>
        <v/>
      </c>
      <c r="Q93" s="39">
        <f>IF($A93="","",IF(O93&lt;=0,"Out of stock",IF(O93&lt;=I93,"Reorder","OK")))</f>
        <v/>
      </c>
      <c r="R93" s="38">
        <f>IF($A93="","",IF(Q93="OK",0,MAX(0,J93-P93)))</f>
        <v/>
      </c>
      <c r="S93" s="40">
        <f>IF($A93="","",ROUND(O93*F93,2))</f>
        <v/>
      </c>
      <c r="T93" s="40">
        <f>IF($A93="","",ROUND(SUMIFS('Sales Orders'!$I$5:$I$1004,'Sales Orders'!$E$5:$E$1004,$A93),2))</f>
        <v/>
      </c>
      <c r="U93" s="40">
        <f>IF($A93="","",ROUND(SUMIFS('Sales Orders'!$K$5:$K$1004,'Sales Orders'!$E$5:$E$1004,$A93),2))</f>
        <v/>
      </c>
      <c r="V93" s="40">
        <f>IF($A93="","",T93-U93)</f>
        <v/>
      </c>
      <c r="W93" s="41">
        <f>IF($A93="","",IF(L93+MAX(0,O93)&lt;=0,"",L93/(L93+MAX(0,O93))))</f>
        <v/>
      </c>
      <c r="X93" s="38">
        <f>IF($A93="","",COUNTIF($T$5:$T$204,"&gt;"&amp;T93)+COUNTIF($T$5:T93,T93))</f>
        <v/>
      </c>
      <c r="Y93" s="38">
        <f>IF(OR(Q93="Reorder",Q93="Out of stock"),COUNTIF($Q$5:Q93,"Reorder")+COUNTIF($Q$5:Q93,"Out of stock"),"")</f>
        <v/>
      </c>
    </row>
    <row r="94">
      <c r="A94" s="24" t="n"/>
      <c r="B94" s="24" t="n"/>
      <c r="C94" s="24" t="n"/>
      <c r="D94" s="24" t="n"/>
      <c r="E94" s="24" t="n"/>
      <c r="F94" s="30" t="n"/>
      <c r="G94" s="30" t="n"/>
      <c r="H94" s="25" t="n"/>
      <c r="I94" s="25" t="n"/>
      <c r="J94" s="25" t="n"/>
      <c r="K94" s="38">
        <f>IF($A94="","",SUMIFS('Purchase Orders'!$J$5:$J$504,'Purchase Orders'!$D$5:$D$504,$A94))</f>
        <v/>
      </c>
      <c r="L94" s="38">
        <f>IF($A94="","",SUMIFS('Sales Orders'!$G$5:$G$1004,'Sales Orders'!$E$5:$E$1004,$A94))</f>
        <v/>
      </c>
      <c r="M94" s="38">
        <f>IF($A94="","",SUMIFS('Stock In-Out'!$E$5:$E$504,'Stock In-Out'!$B$5:$B$504,$A94,'Stock In-Out'!$D$5:$D$504,"In"))</f>
        <v/>
      </c>
      <c r="N94" s="38">
        <f>IF($A94="","",SUMIFS('Stock In-Out'!$E$5:$E$504,'Stock In-Out'!$B$5:$B$504,$A94,'Stock In-Out'!$D$5:$D$504,"Out"))</f>
        <v/>
      </c>
      <c r="O94" s="38">
        <f>IF($A94="","",H94+K94+M94-L94-N94)</f>
        <v/>
      </c>
      <c r="P94" s="38">
        <f>IF($A94="","",SUMIFS('Purchase Orders'!$K$5:$K$504,'Purchase Orders'!$D$5:$D$504,$A94))</f>
        <v/>
      </c>
      <c r="Q94" s="39">
        <f>IF($A94="","",IF(O94&lt;=0,"Out of stock",IF(O94&lt;=I94,"Reorder","OK")))</f>
        <v/>
      </c>
      <c r="R94" s="38">
        <f>IF($A94="","",IF(Q94="OK",0,MAX(0,J94-P94)))</f>
        <v/>
      </c>
      <c r="S94" s="40">
        <f>IF($A94="","",ROUND(O94*F94,2))</f>
        <v/>
      </c>
      <c r="T94" s="40">
        <f>IF($A94="","",ROUND(SUMIFS('Sales Orders'!$I$5:$I$1004,'Sales Orders'!$E$5:$E$1004,$A94),2))</f>
        <v/>
      </c>
      <c r="U94" s="40">
        <f>IF($A94="","",ROUND(SUMIFS('Sales Orders'!$K$5:$K$1004,'Sales Orders'!$E$5:$E$1004,$A94),2))</f>
        <v/>
      </c>
      <c r="V94" s="40">
        <f>IF($A94="","",T94-U94)</f>
        <v/>
      </c>
      <c r="W94" s="41">
        <f>IF($A94="","",IF(L94+MAX(0,O94)&lt;=0,"",L94/(L94+MAX(0,O94))))</f>
        <v/>
      </c>
      <c r="X94" s="38">
        <f>IF($A94="","",COUNTIF($T$5:$T$204,"&gt;"&amp;T94)+COUNTIF($T$5:T94,T94))</f>
        <v/>
      </c>
      <c r="Y94" s="38">
        <f>IF(OR(Q94="Reorder",Q94="Out of stock"),COUNTIF($Q$5:Q94,"Reorder")+COUNTIF($Q$5:Q94,"Out of stock"),"")</f>
        <v/>
      </c>
    </row>
    <row r="95">
      <c r="A95" s="24" t="n"/>
      <c r="B95" s="24" t="n"/>
      <c r="C95" s="24" t="n"/>
      <c r="D95" s="24" t="n"/>
      <c r="E95" s="24" t="n"/>
      <c r="F95" s="30" t="n"/>
      <c r="G95" s="30" t="n"/>
      <c r="H95" s="25" t="n"/>
      <c r="I95" s="25" t="n"/>
      <c r="J95" s="25" t="n"/>
      <c r="K95" s="38">
        <f>IF($A95="","",SUMIFS('Purchase Orders'!$J$5:$J$504,'Purchase Orders'!$D$5:$D$504,$A95))</f>
        <v/>
      </c>
      <c r="L95" s="38">
        <f>IF($A95="","",SUMIFS('Sales Orders'!$G$5:$G$1004,'Sales Orders'!$E$5:$E$1004,$A95))</f>
        <v/>
      </c>
      <c r="M95" s="38">
        <f>IF($A95="","",SUMIFS('Stock In-Out'!$E$5:$E$504,'Stock In-Out'!$B$5:$B$504,$A95,'Stock In-Out'!$D$5:$D$504,"In"))</f>
        <v/>
      </c>
      <c r="N95" s="38">
        <f>IF($A95="","",SUMIFS('Stock In-Out'!$E$5:$E$504,'Stock In-Out'!$B$5:$B$504,$A95,'Stock In-Out'!$D$5:$D$504,"Out"))</f>
        <v/>
      </c>
      <c r="O95" s="38">
        <f>IF($A95="","",H95+K95+M95-L95-N95)</f>
        <v/>
      </c>
      <c r="P95" s="38">
        <f>IF($A95="","",SUMIFS('Purchase Orders'!$K$5:$K$504,'Purchase Orders'!$D$5:$D$504,$A95))</f>
        <v/>
      </c>
      <c r="Q95" s="39">
        <f>IF($A95="","",IF(O95&lt;=0,"Out of stock",IF(O95&lt;=I95,"Reorder","OK")))</f>
        <v/>
      </c>
      <c r="R95" s="38">
        <f>IF($A95="","",IF(Q95="OK",0,MAX(0,J95-P95)))</f>
        <v/>
      </c>
      <c r="S95" s="40">
        <f>IF($A95="","",ROUND(O95*F95,2))</f>
        <v/>
      </c>
      <c r="T95" s="40">
        <f>IF($A95="","",ROUND(SUMIFS('Sales Orders'!$I$5:$I$1004,'Sales Orders'!$E$5:$E$1004,$A95),2))</f>
        <v/>
      </c>
      <c r="U95" s="40">
        <f>IF($A95="","",ROUND(SUMIFS('Sales Orders'!$K$5:$K$1004,'Sales Orders'!$E$5:$E$1004,$A95),2))</f>
        <v/>
      </c>
      <c r="V95" s="40">
        <f>IF($A95="","",T95-U95)</f>
        <v/>
      </c>
      <c r="W95" s="41">
        <f>IF($A95="","",IF(L95+MAX(0,O95)&lt;=0,"",L95/(L95+MAX(0,O95))))</f>
        <v/>
      </c>
      <c r="X95" s="38">
        <f>IF($A95="","",COUNTIF($T$5:$T$204,"&gt;"&amp;T95)+COUNTIF($T$5:T95,T95))</f>
        <v/>
      </c>
      <c r="Y95" s="38">
        <f>IF(OR(Q95="Reorder",Q95="Out of stock"),COUNTIF($Q$5:Q95,"Reorder")+COUNTIF($Q$5:Q95,"Out of stock"),"")</f>
        <v/>
      </c>
    </row>
    <row r="96">
      <c r="A96" s="24" t="n"/>
      <c r="B96" s="24" t="n"/>
      <c r="C96" s="24" t="n"/>
      <c r="D96" s="24" t="n"/>
      <c r="E96" s="24" t="n"/>
      <c r="F96" s="30" t="n"/>
      <c r="G96" s="30" t="n"/>
      <c r="H96" s="25" t="n"/>
      <c r="I96" s="25" t="n"/>
      <c r="J96" s="25" t="n"/>
      <c r="K96" s="38">
        <f>IF($A96="","",SUMIFS('Purchase Orders'!$J$5:$J$504,'Purchase Orders'!$D$5:$D$504,$A96))</f>
        <v/>
      </c>
      <c r="L96" s="38">
        <f>IF($A96="","",SUMIFS('Sales Orders'!$G$5:$G$1004,'Sales Orders'!$E$5:$E$1004,$A96))</f>
        <v/>
      </c>
      <c r="M96" s="38">
        <f>IF($A96="","",SUMIFS('Stock In-Out'!$E$5:$E$504,'Stock In-Out'!$B$5:$B$504,$A96,'Stock In-Out'!$D$5:$D$504,"In"))</f>
        <v/>
      </c>
      <c r="N96" s="38">
        <f>IF($A96="","",SUMIFS('Stock In-Out'!$E$5:$E$504,'Stock In-Out'!$B$5:$B$504,$A96,'Stock In-Out'!$D$5:$D$504,"Out"))</f>
        <v/>
      </c>
      <c r="O96" s="38">
        <f>IF($A96="","",H96+K96+M96-L96-N96)</f>
        <v/>
      </c>
      <c r="P96" s="38">
        <f>IF($A96="","",SUMIFS('Purchase Orders'!$K$5:$K$504,'Purchase Orders'!$D$5:$D$504,$A96))</f>
        <v/>
      </c>
      <c r="Q96" s="39">
        <f>IF($A96="","",IF(O96&lt;=0,"Out of stock",IF(O96&lt;=I96,"Reorder","OK")))</f>
        <v/>
      </c>
      <c r="R96" s="38">
        <f>IF($A96="","",IF(Q96="OK",0,MAX(0,J96-P96)))</f>
        <v/>
      </c>
      <c r="S96" s="40">
        <f>IF($A96="","",ROUND(O96*F96,2))</f>
        <v/>
      </c>
      <c r="T96" s="40">
        <f>IF($A96="","",ROUND(SUMIFS('Sales Orders'!$I$5:$I$1004,'Sales Orders'!$E$5:$E$1004,$A96),2))</f>
        <v/>
      </c>
      <c r="U96" s="40">
        <f>IF($A96="","",ROUND(SUMIFS('Sales Orders'!$K$5:$K$1004,'Sales Orders'!$E$5:$E$1004,$A96),2))</f>
        <v/>
      </c>
      <c r="V96" s="40">
        <f>IF($A96="","",T96-U96)</f>
        <v/>
      </c>
      <c r="W96" s="41">
        <f>IF($A96="","",IF(L96+MAX(0,O96)&lt;=0,"",L96/(L96+MAX(0,O96))))</f>
        <v/>
      </c>
      <c r="X96" s="38">
        <f>IF($A96="","",COUNTIF($T$5:$T$204,"&gt;"&amp;T96)+COUNTIF($T$5:T96,T96))</f>
        <v/>
      </c>
      <c r="Y96" s="38">
        <f>IF(OR(Q96="Reorder",Q96="Out of stock"),COUNTIF($Q$5:Q96,"Reorder")+COUNTIF($Q$5:Q96,"Out of stock"),"")</f>
        <v/>
      </c>
    </row>
    <row r="97">
      <c r="A97" s="24" t="n"/>
      <c r="B97" s="24" t="n"/>
      <c r="C97" s="24" t="n"/>
      <c r="D97" s="24" t="n"/>
      <c r="E97" s="24" t="n"/>
      <c r="F97" s="30" t="n"/>
      <c r="G97" s="30" t="n"/>
      <c r="H97" s="25" t="n"/>
      <c r="I97" s="25" t="n"/>
      <c r="J97" s="25" t="n"/>
      <c r="K97" s="38">
        <f>IF($A97="","",SUMIFS('Purchase Orders'!$J$5:$J$504,'Purchase Orders'!$D$5:$D$504,$A97))</f>
        <v/>
      </c>
      <c r="L97" s="38">
        <f>IF($A97="","",SUMIFS('Sales Orders'!$G$5:$G$1004,'Sales Orders'!$E$5:$E$1004,$A97))</f>
        <v/>
      </c>
      <c r="M97" s="38">
        <f>IF($A97="","",SUMIFS('Stock In-Out'!$E$5:$E$504,'Stock In-Out'!$B$5:$B$504,$A97,'Stock In-Out'!$D$5:$D$504,"In"))</f>
        <v/>
      </c>
      <c r="N97" s="38">
        <f>IF($A97="","",SUMIFS('Stock In-Out'!$E$5:$E$504,'Stock In-Out'!$B$5:$B$504,$A97,'Stock In-Out'!$D$5:$D$504,"Out"))</f>
        <v/>
      </c>
      <c r="O97" s="38">
        <f>IF($A97="","",H97+K97+M97-L97-N97)</f>
        <v/>
      </c>
      <c r="P97" s="38">
        <f>IF($A97="","",SUMIFS('Purchase Orders'!$K$5:$K$504,'Purchase Orders'!$D$5:$D$504,$A97))</f>
        <v/>
      </c>
      <c r="Q97" s="39">
        <f>IF($A97="","",IF(O97&lt;=0,"Out of stock",IF(O97&lt;=I97,"Reorder","OK")))</f>
        <v/>
      </c>
      <c r="R97" s="38">
        <f>IF($A97="","",IF(Q97="OK",0,MAX(0,J97-P97)))</f>
        <v/>
      </c>
      <c r="S97" s="40">
        <f>IF($A97="","",ROUND(O97*F97,2))</f>
        <v/>
      </c>
      <c r="T97" s="40">
        <f>IF($A97="","",ROUND(SUMIFS('Sales Orders'!$I$5:$I$1004,'Sales Orders'!$E$5:$E$1004,$A97),2))</f>
        <v/>
      </c>
      <c r="U97" s="40">
        <f>IF($A97="","",ROUND(SUMIFS('Sales Orders'!$K$5:$K$1004,'Sales Orders'!$E$5:$E$1004,$A97),2))</f>
        <v/>
      </c>
      <c r="V97" s="40">
        <f>IF($A97="","",T97-U97)</f>
        <v/>
      </c>
      <c r="W97" s="41">
        <f>IF($A97="","",IF(L97+MAX(0,O97)&lt;=0,"",L97/(L97+MAX(0,O97))))</f>
        <v/>
      </c>
      <c r="X97" s="38">
        <f>IF($A97="","",COUNTIF($T$5:$T$204,"&gt;"&amp;T97)+COUNTIF($T$5:T97,T97))</f>
        <v/>
      </c>
      <c r="Y97" s="38">
        <f>IF(OR(Q97="Reorder",Q97="Out of stock"),COUNTIF($Q$5:Q97,"Reorder")+COUNTIF($Q$5:Q97,"Out of stock"),"")</f>
        <v/>
      </c>
    </row>
    <row r="98">
      <c r="A98" s="24" t="n"/>
      <c r="B98" s="24" t="n"/>
      <c r="C98" s="24" t="n"/>
      <c r="D98" s="24" t="n"/>
      <c r="E98" s="24" t="n"/>
      <c r="F98" s="30" t="n"/>
      <c r="G98" s="30" t="n"/>
      <c r="H98" s="25" t="n"/>
      <c r="I98" s="25" t="n"/>
      <c r="J98" s="25" t="n"/>
      <c r="K98" s="38">
        <f>IF($A98="","",SUMIFS('Purchase Orders'!$J$5:$J$504,'Purchase Orders'!$D$5:$D$504,$A98))</f>
        <v/>
      </c>
      <c r="L98" s="38">
        <f>IF($A98="","",SUMIFS('Sales Orders'!$G$5:$G$1004,'Sales Orders'!$E$5:$E$1004,$A98))</f>
        <v/>
      </c>
      <c r="M98" s="38">
        <f>IF($A98="","",SUMIFS('Stock In-Out'!$E$5:$E$504,'Stock In-Out'!$B$5:$B$504,$A98,'Stock In-Out'!$D$5:$D$504,"In"))</f>
        <v/>
      </c>
      <c r="N98" s="38">
        <f>IF($A98="","",SUMIFS('Stock In-Out'!$E$5:$E$504,'Stock In-Out'!$B$5:$B$504,$A98,'Stock In-Out'!$D$5:$D$504,"Out"))</f>
        <v/>
      </c>
      <c r="O98" s="38">
        <f>IF($A98="","",H98+K98+M98-L98-N98)</f>
        <v/>
      </c>
      <c r="P98" s="38">
        <f>IF($A98="","",SUMIFS('Purchase Orders'!$K$5:$K$504,'Purchase Orders'!$D$5:$D$504,$A98))</f>
        <v/>
      </c>
      <c r="Q98" s="39">
        <f>IF($A98="","",IF(O98&lt;=0,"Out of stock",IF(O98&lt;=I98,"Reorder","OK")))</f>
        <v/>
      </c>
      <c r="R98" s="38">
        <f>IF($A98="","",IF(Q98="OK",0,MAX(0,J98-P98)))</f>
        <v/>
      </c>
      <c r="S98" s="40">
        <f>IF($A98="","",ROUND(O98*F98,2))</f>
        <v/>
      </c>
      <c r="T98" s="40">
        <f>IF($A98="","",ROUND(SUMIFS('Sales Orders'!$I$5:$I$1004,'Sales Orders'!$E$5:$E$1004,$A98),2))</f>
        <v/>
      </c>
      <c r="U98" s="40">
        <f>IF($A98="","",ROUND(SUMIFS('Sales Orders'!$K$5:$K$1004,'Sales Orders'!$E$5:$E$1004,$A98),2))</f>
        <v/>
      </c>
      <c r="V98" s="40">
        <f>IF($A98="","",T98-U98)</f>
        <v/>
      </c>
      <c r="W98" s="41">
        <f>IF($A98="","",IF(L98+MAX(0,O98)&lt;=0,"",L98/(L98+MAX(0,O98))))</f>
        <v/>
      </c>
      <c r="X98" s="38">
        <f>IF($A98="","",COUNTIF($T$5:$T$204,"&gt;"&amp;T98)+COUNTIF($T$5:T98,T98))</f>
        <v/>
      </c>
      <c r="Y98" s="38">
        <f>IF(OR(Q98="Reorder",Q98="Out of stock"),COUNTIF($Q$5:Q98,"Reorder")+COUNTIF($Q$5:Q98,"Out of stock"),"")</f>
        <v/>
      </c>
    </row>
    <row r="99">
      <c r="A99" s="24" t="n"/>
      <c r="B99" s="24" t="n"/>
      <c r="C99" s="24" t="n"/>
      <c r="D99" s="24" t="n"/>
      <c r="E99" s="24" t="n"/>
      <c r="F99" s="30" t="n"/>
      <c r="G99" s="30" t="n"/>
      <c r="H99" s="25" t="n"/>
      <c r="I99" s="25" t="n"/>
      <c r="J99" s="25" t="n"/>
      <c r="K99" s="38">
        <f>IF($A99="","",SUMIFS('Purchase Orders'!$J$5:$J$504,'Purchase Orders'!$D$5:$D$504,$A99))</f>
        <v/>
      </c>
      <c r="L99" s="38">
        <f>IF($A99="","",SUMIFS('Sales Orders'!$G$5:$G$1004,'Sales Orders'!$E$5:$E$1004,$A99))</f>
        <v/>
      </c>
      <c r="M99" s="38">
        <f>IF($A99="","",SUMIFS('Stock In-Out'!$E$5:$E$504,'Stock In-Out'!$B$5:$B$504,$A99,'Stock In-Out'!$D$5:$D$504,"In"))</f>
        <v/>
      </c>
      <c r="N99" s="38">
        <f>IF($A99="","",SUMIFS('Stock In-Out'!$E$5:$E$504,'Stock In-Out'!$B$5:$B$504,$A99,'Stock In-Out'!$D$5:$D$504,"Out"))</f>
        <v/>
      </c>
      <c r="O99" s="38">
        <f>IF($A99="","",H99+K99+M99-L99-N99)</f>
        <v/>
      </c>
      <c r="P99" s="38">
        <f>IF($A99="","",SUMIFS('Purchase Orders'!$K$5:$K$504,'Purchase Orders'!$D$5:$D$504,$A99))</f>
        <v/>
      </c>
      <c r="Q99" s="39">
        <f>IF($A99="","",IF(O99&lt;=0,"Out of stock",IF(O99&lt;=I99,"Reorder","OK")))</f>
        <v/>
      </c>
      <c r="R99" s="38">
        <f>IF($A99="","",IF(Q99="OK",0,MAX(0,J99-P99)))</f>
        <v/>
      </c>
      <c r="S99" s="40">
        <f>IF($A99="","",ROUND(O99*F99,2))</f>
        <v/>
      </c>
      <c r="T99" s="40">
        <f>IF($A99="","",ROUND(SUMIFS('Sales Orders'!$I$5:$I$1004,'Sales Orders'!$E$5:$E$1004,$A99),2))</f>
        <v/>
      </c>
      <c r="U99" s="40">
        <f>IF($A99="","",ROUND(SUMIFS('Sales Orders'!$K$5:$K$1004,'Sales Orders'!$E$5:$E$1004,$A99),2))</f>
        <v/>
      </c>
      <c r="V99" s="40">
        <f>IF($A99="","",T99-U99)</f>
        <v/>
      </c>
      <c r="W99" s="41">
        <f>IF($A99="","",IF(L99+MAX(0,O99)&lt;=0,"",L99/(L99+MAX(0,O99))))</f>
        <v/>
      </c>
      <c r="X99" s="38">
        <f>IF($A99="","",COUNTIF($T$5:$T$204,"&gt;"&amp;T99)+COUNTIF($T$5:T99,T99))</f>
        <v/>
      </c>
      <c r="Y99" s="38">
        <f>IF(OR(Q99="Reorder",Q99="Out of stock"),COUNTIF($Q$5:Q99,"Reorder")+COUNTIF($Q$5:Q99,"Out of stock"),"")</f>
        <v/>
      </c>
    </row>
    <row r="100">
      <c r="A100" s="24" t="n"/>
      <c r="B100" s="24" t="n"/>
      <c r="C100" s="24" t="n"/>
      <c r="D100" s="24" t="n"/>
      <c r="E100" s="24" t="n"/>
      <c r="F100" s="30" t="n"/>
      <c r="G100" s="30" t="n"/>
      <c r="H100" s="25" t="n"/>
      <c r="I100" s="25" t="n"/>
      <c r="J100" s="25" t="n"/>
      <c r="K100" s="38">
        <f>IF($A100="","",SUMIFS('Purchase Orders'!$J$5:$J$504,'Purchase Orders'!$D$5:$D$504,$A100))</f>
        <v/>
      </c>
      <c r="L100" s="38">
        <f>IF($A100="","",SUMIFS('Sales Orders'!$G$5:$G$1004,'Sales Orders'!$E$5:$E$1004,$A100))</f>
        <v/>
      </c>
      <c r="M100" s="38">
        <f>IF($A100="","",SUMIFS('Stock In-Out'!$E$5:$E$504,'Stock In-Out'!$B$5:$B$504,$A100,'Stock In-Out'!$D$5:$D$504,"In"))</f>
        <v/>
      </c>
      <c r="N100" s="38">
        <f>IF($A100="","",SUMIFS('Stock In-Out'!$E$5:$E$504,'Stock In-Out'!$B$5:$B$504,$A100,'Stock In-Out'!$D$5:$D$504,"Out"))</f>
        <v/>
      </c>
      <c r="O100" s="38">
        <f>IF($A100="","",H100+K100+M100-L100-N100)</f>
        <v/>
      </c>
      <c r="P100" s="38">
        <f>IF($A100="","",SUMIFS('Purchase Orders'!$K$5:$K$504,'Purchase Orders'!$D$5:$D$504,$A100))</f>
        <v/>
      </c>
      <c r="Q100" s="39">
        <f>IF($A100="","",IF(O100&lt;=0,"Out of stock",IF(O100&lt;=I100,"Reorder","OK")))</f>
        <v/>
      </c>
      <c r="R100" s="38">
        <f>IF($A100="","",IF(Q100="OK",0,MAX(0,J100-P100)))</f>
        <v/>
      </c>
      <c r="S100" s="40">
        <f>IF($A100="","",ROUND(O100*F100,2))</f>
        <v/>
      </c>
      <c r="T100" s="40">
        <f>IF($A100="","",ROUND(SUMIFS('Sales Orders'!$I$5:$I$1004,'Sales Orders'!$E$5:$E$1004,$A100),2))</f>
        <v/>
      </c>
      <c r="U100" s="40">
        <f>IF($A100="","",ROUND(SUMIFS('Sales Orders'!$K$5:$K$1004,'Sales Orders'!$E$5:$E$1004,$A100),2))</f>
        <v/>
      </c>
      <c r="V100" s="40">
        <f>IF($A100="","",T100-U100)</f>
        <v/>
      </c>
      <c r="W100" s="41">
        <f>IF($A100="","",IF(L100+MAX(0,O100)&lt;=0,"",L100/(L100+MAX(0,O100))))</f>
        <v/>
      </c>
      <c r="X100" s="38">
        <f>IF($A100="","",COUNTIF($T$5:$T$204,"&gt;"&amp;T100)+COUNTIF($T$5:T100,T100))</f>
        <v/>
      </c>
      <c r="Y100" s="38">
        <f>IF(OR(Q100="Reorder",Q100="Out of stock"),COUNTIF($Q$5:Q100,"Reorder")+COUNTIF($Q$5:Q100,"Out of stock"),"")</f>
        <v/>
      </c>
    </row>
    <row r="101">
      <c r="A101" s="24" t="n"/>
      <c r="B101" s="24" t="n"/>
      <c r="C101" s="24" t="n"/>
      <c r="D101" s="24" t="n"/>
      <c r="E101" s="24" t="n"/>
      <c r="F101" s="30" t="n"/>
      <c r="G101" s="30" t="n"/>
      <c r="H101" s="25" t="n"/>
      <c r="I101" s="25" t="n"/>
      <c r="J101" s="25" t="n"/>
      <c r="K101" s="38">
        <f>IF($A101="","",SUMIFS('Purchase Orders'!$J$5:$J$504,'Purchase Orders'!$D$5:$D$504,$A101))</f>
        <v/>
      </c>
      <c r="L101" s="38">
        <f>IF($A101="","",SUMIFS('Sales Orders'!$G$5:$G$1004,'Sales Orders'!$E$5:$E$1004,$A101))</f>
        <v/>
      </c>
      <c r="M101" s="38">
        <f>IF($A101="","",SUMIFS('Stock In-Out'!$E$5:$E$504,'Stock In-Out'!$B$5:$B$504,$A101,'Stock In-Out'!$D$5:$D$504,"In"))</f>
        <v/>
      </c>
      <c r="N101" s="38">
        <f>IF($A101="","",SUMIFS('Stock In-Out'!$E$5:$E$504,'Stock In-Out'!$B$5:$B$504,$A101,'Stock In-Out'!$D$5:$D$504,"Out"))</f>
        <v/>
      </c>
      <c r="O101" s="38">
        <f>IF($A101="","",H101+K101+M101-L101-N101)</f>
        <v/>
      </c>
      <c r="P101" s="38">
        <f>IF($A101="","",SUMIFS('Purchase Orders'!$K$5:$K$504,'Purchase Orders'!$D$5:$D$504,$A101))</f>
        <v/>
      </c>
      <c r="Q101" s="39">
        <f>IF($A101="","",IF(O101&lt;=0,"Out of stock",IF(O101&lt;=I101,"Reorder","OK")))</f>
        <v/>
      </c>
      <c r="R101" s="38">
        <f>IF($A101="","",IF(Q101="OK",0,MAX(0,J101-P101)))</f>
        <v/>
      </c>
      <c r="S101" s="40">
        <f>IF($A101="","",ROUND(O101*F101,2))</f>
        <v/>
      </c>
      <c r="T101" s="40">
        <f>IF($A101="","",ROUND(SUMIFS('Sales Orders'!$I$5:$I$1004,'Sales Orders'!$E$5:$E$1004,$A101),2))</f>
        <v/>
      </c>
      <c r="U101" s="40">
        <f>IF($A101="","",ROUND(SUMIFS('Sales Orders'!$K$5:$K$1004,'Sales Orders'!$E$5:$E$1004,$A101),2))</f>
        <v/>
      </c>
      <c r="V101" s="40">
        <f>IF($A101="","",T101-U101)</f>
        <v/>
      </c>
      <c r="W101" s="41">
        <f>IF($A101="","",IF(L101+MAX(0,O101)&lt;=0,"",L101/(L101+MAX(0,O101))))</f>
        <v/>
      </c>
      <c r="X101" s="38">
        <f>IF($A101="","",COUNTIF($T$5:$T$204,"&gt;"&amp;T101)+COUNTIF($T$5:T101,T101))</f>
        <v/>
      </c>
      <c r="Y101" s="38">
        <f>IF(OR(Q101="Reorder",Q101="Out of stock"),COUNTIF($Q$5:Q101,"Reorder")+COUNTIF($Q$5:Q101,"Out of stock"),"")</f>
        <v/>
      </c>
    </row>
    <row r="102">
      <c r="A102" s="24" t="n"/>
      <c r="B102" s="24" t="n"/>
      <c r="C102" s="24" t="n"/>
      <c r="D102" s="24" t="n"/>
      <c r="E102" s="24" t="n"/>
      <c r="F102" s="30" t="n"/>
      <c r="G102" s="30" t="n"/>
      <c r="H102" s="25" t="n"/>
      <c r="I102" s="25" t="n"/>
      <c r="J102" s="25" t="n"/>
      <c r="K102" s="38">
        <f>IF($A102="","",SUMIFS('Purchase Orders'!$J$5:$J$504,'Purchase Orders'!$D$5:$D$504,$A102))</f>
        <v/>
      </c>
      <c r="L102" s="38">
        <f>IF($A102="","",SUMIFS('Sales Orders'!$G$5:$G$1004,'Sales Orders'!$E$5:$E$1004,$A102))</f>
        <v/>
      </c>
      <c r="M102" s="38">
        <f>IF($A102="","",SUMIFS('Stock In-Out'!$E$5:$E$504,'Stock In-Out'!$B$5:$B$504,$A102,'Stock In-Out'!$D$5:$D$504,"In"))</f>
        <v/>
      </c>
      <c r="N102" s="38">
        <f>IF($A102="","",SUMIFS('Stock In-Out'!$E$5:$E$504,'Stock In-Out'!$B$5:$B$504,$A102,'Stock In-Out'!$D$5:$D$504,"Out"))</f>
        <v/>
      </c>
      <c r="O102" s="38">
        <f>IF($A102="","",H102+K102+M102-L102-N102)</f>
        <v/>
      </c>
      <c r="P102" s="38">
        <f>IF($A102="","",SUMIFS('Purchase Orders'!$K$5:$K$504,'Purchase Orders'!$D$5:$D$504,$A102))</f>
        <v/>
      </c>
      <c r="Q102" s="39">
        <f>IF($A102="","",IF(O102&lt;=0,"Out of stock",IF(O102&lt;=I102,"Reorder","OK")))</f>
        <v/>
      </c>
      <c r="R102" s="38">
        <f>IF($A102="","",IF(Q102="OK",0,MAX(0,J102-P102)))</f>
        <v/>
      </c>
      <c r="S102" s="40">
        <f>IF($A102="","",ROUND(O102*F102,2))</f>
        <v/>
      </c>
      <c r="T102" s="40">
        <f>IF($A102="","",ROUND(SUMIFS('Sales Orders'!$I$5:$I$1004,'Sales Orders'!$E$5:$E$1004,$A102),2))</f>
        <v/>
      </c>
      <c r="U102" s="40">
        <f>IF($A102="","",ROUND(SUMIFS('Sales Orders'!$K$5:$K$1004,'Sales Orders'!$E$5:$E$1004,$A102),2))</f>
        <v/>
      </c>
      <c r="V102" s="40">
        <f>IF($A102="","",T102-U102)</f>
        <v/>
      </c>
      <c r="W102" s="41">
        <f>IF($A102="","",IF(L102+MAX(0,O102)&lt;=0,"",L102/(L102+MAX(0,O102))))</f>
        <v/>
      </c>
      <c r="X102" s="38">
        <f>IF($A102="","",COUNTIF($T$5:$T$204,"&gt;"&amp;T102)+COUNTIF($T$5:T102,T102))</f>
        <v/>
      </c>
      <c r="Y102" s="38">
        <f>IF(OR(Q102="Reorder",Q102="Out of stock"),COUNTIF($Q$5:Q102,"Reorder")+COUNTIF($Q$5:Q102,"Out of stock"),"")</f>
        <v/>
      </c>
    </row>
    <row r="103">
      <c r="A103" s="24" t="n"/>
      <c r="B103" s="24" t="n"/>
      <c r="C103" s="24" t="n"/>
      <c r="D103" s="24" t="n"/>
      <c r="E103" s="24" t="n"/>
      <c r="F103" s="30" t="n"/>
      <c r="G103" s="30" t="n"/>
      <c r="H103" s="25" t="n"/>
      <c r="I103" s="25" t="n"/>
      <c r="J103" s="25" t="n"/>
      <c r="K103" s="38">
        <f>IF($A103="","",SUMIFS('Purchase Orders'!$J$5:$J$504,'Purchase Orders'!$D$5:$D$504,$A103))</f>
        <v/>
      </c>
      <c r="L103" s="38">
        <f>IF($A103="","",SUMIFS('Sales Orders'!$G$5:$G$1004,'Sales Orders'!$E$5:$E$1004,$A103))</f>
        <v/>
      </c>
      <c r="M103" s="38">
        <f>IF($A103="","",SUMIFS('Stock In-Out'!$E$5:$E$504,'Stock In-Out'!$B$5:$B$504,$A103,'Stock In-Out'!$D$5:$D$504,"In"))</f>
        <v/>
      </c>
      <c r="N103" s="38">
        <f>IF($A103="","",SUMIFS('Stock In-Out'!$E$5:$E$504,'Stock In-Out'!$B$5:$B$504,$A103,'Stock In-Out'!$D$5:$D$504,"Out"))</f>
        <v/>
      </c>
      <c r="O103" s="38">
        <f>IF($A103="","",H103+K103+M103-L103-N103)</f>
        <v/>
      </c>
      <c r="P103" s="38">
        <f>IF($A103="","",SUMIFS('Purchase Orders'!$K$5:$K$504,'Purchase Orders'!$D$5:$D$504,$A103))</f>
        <v/>
      </c>
      <c r="Q103" s="39">
        <f>IF($A103="","",IF(O103&lt;=0,"Out of stock",IF(O103&lt;=I103,"Reorder","OK")))</f>
        <v/>
      </c>
      <c r="R103" s="38">
        <f>IF($A103="","",IF(Q103="OK",0,MAX(0,J103-P103)))</f>
        <v/>
      </c>
      <c r="S103" s="40">
        <f>IF($A103="","",ROUND(O103*F103,2))</f>
        <v/>
      </c>
      <c r="T103" s="40">
        <f>IF($A103="","",ROUND(SUMIFS('Sales Orders'!$I$5:$I$1004,'Sales Orders'!$E$5:$E$1004,$A103),2))</f>
        <v/>
      </c>
      <c r="U103" s="40">
        <f>IF($A103="","",ROUND(SUMIFS('Sales Orders'!$K$5:$K$1004,'Sales Orders'!$E$5:$E$1004,$A103),2))</f>
        <v/>
      </c>
      <c r="V103" s="40">
        <f>IF($A103="","",T103-U103)</f>
        <v/>
      </c>
      <c r="W103" s="41">
        <f>IF($A103="","",IF(L103+MAX(0,O103)&lt;=0,"",L103/(L103+MAX(0,O103))))</f>
        <v/>
      </c>
      <c r="X103" s="38">
        <f>IF($A103="","",COUNTIF($T$5:$T$204,"&gt;"&amp;T103)+COUNTIF($T$5:T103,T103))</f>
        <v/>
      </c>
      <c r="Y103" s="38">
        <f>IF(OR(Q103="Reorder",Q103="Out of stock"),COUNTIF($Q$5:Q103,"Reorder")+COUNTIF($Q$5:Q103,"Out of stock"),"")</f>
        <v/>
      </c>
    </row>
    <row r="104">
      <c r="A104" s="24" t="n"/>
      <c r="B104" s="24" t="n"/>
      <c r="C104" s="24" t="n"/>
      <c r="D104" s="24" t="n"/>
      <c r="E104" s="24" t="n"/>
      <c r="F104" s="30" t="n"/>
      <c r="G104" s="30" t="n"/>
      <c r="H104" s="25" t="n"/>
      <c r="I104" s="25" t="n"/>
      <c r="J104" s="25" t="n"/>
      <c r="K104" s="38">
        <f>IF($A104="","",SUMIFS('Purchase Orders'!$J$5:$J$504,'Purchase Orders'!$D$5:$D$504,$A104))</f>
        <v/>
      </c>
      <c r="L104" s="38">
        <f>IF($A104="","",SUMIFS('Sales Orders'!$G$5:$G$1004,'Sales Orders'!$E$5:$E$1004,$A104))</f>
        <v/>
      </c>
      <c r="M104" s="38">
        <f>IF($A104="","",SUMIFS('Stock In-Out'!$E$5:$E$504,'Stock In-Out'!$B$5:$B$504,$A104,'Stock In-Out'!$D$5:$D$504,"In"))</f>
        <v/>
      </c>
      <c r="N104" s="38">
        <f>IF($A104="","",SUMIFS('Stock In-Out'!$E$5:$E$504,'Stock In-Out'!$B$5:$B$504,$A104,'Stock In-Out'!$D$5:$D$504,"Out"))</f>
        <v/>
      </c>
      <c r="O104" s="38">
        <f>IF($A104="","",H104+K104+M104-L104-N104)</f>
        <v/>
      </c>
      <c r="P104" s="38">
        <f>IF($A104="","",SUMIFS('Purchase Orders'!$K$5:$K$504,'Purchase Orders'!$D$5:$D$504,$A104))</f>
        <v/>
      </c>
      <c r="Q104" s="39">
        <f>IF($A104="","",IF(O104&lt;=0,"Out of stock",IF(O104&lt;=I104,"Reorder","OK")))</f>
        <v/>
      </c>
      <c r="R104" s="38">
        <f>IF($A104="","",IF(Q104="OK",0,MAX(0,J104-P104)))</f>
        <v/>
      </c>
      <c r="S104" s="40">
        <f>IF($A104="","",ROUND(O104*F104,2))</f>
        <v/>
      </c>
      <c r="T104" s="40">
        <f>IF($A104="","",ROUND(SUMIFS('Sales Orders'!$I$5:$I$1004,'Sales Orders'!$E$5:$E$1004,$A104),2))</f>
        <v/>
      </c>
      <c r="U104" s="40">
        <f>IF($A104="","",ROUND(SUMIFS('Sales Orders'!$K$5:$K$1004,'Sales Orders'!$E$5:$E$1004,$A104),2))</f>
        <v/>
      </c>
      <c r="V104" s="40">
        <f>IF($A104="","",T104-U104)</f>
        <v/>
      </c>
      <c r="W104" s="41">
        <f>IF($A104="","",IF(L104+MAX(0,O104)&lt;=0,"",L104/(L104+MAX(0,O104))))</f>
        <v/>
      </c>
      <c r="X104" s="38">
        <f>IF($A104="","",COUNTIF($T$5:$T$204,"&gt;"&amp;T104)+COUNTIF($T$5:T104,T104))</f>
        <v/>
      </c>
      <c r="Y104" s="38">
        <f>IF(OR(Q104="Reorder",Q104="Out of stock"),COUNTIF($Q$5:Q104,"Reorder")+COUNTIF($Q$5:Q104,"Out of stock"),"")</f>
        <v/>
      </c>
    </row>
    <row r="105">
      <c r="A105" s="24" t="n"/>
      <c r="B105" s="24" t="n"/>
      <c r="C105" s="24" t="n"/>
      <c r="D105" s="24" t="n"/>
      <c r="E105" s="24" t="n"/>
      <c r="F105" s="30" t="n"/>
      <c r="G105" s="30" t="n"/>
      <c r="H105" s="25" t="n"/>
      <c r="I105" s="25" t="n"/>
      <c r="J105" s="25" t="n"/>
      <c r="K105" s="38">
        <f>IF($A105="","",SUMIFS('Purchase Orders'!$J$5:$J$504,'Purchase Orders'!$D$5:$D$504,$A105))</f>
        <v/>
      </c>
      <c r="L105" s="38">
        <f>IF($A105="","",SUMIFS('Sales Orders'!$G$5:$G$1004,'Sales Orders'!$E$5:$E$1004,$A105))</f>
        <v/>
      </c>
      <c r="M105" s="38">
        <f>IF($A105="","",SUMIFS('Stock In-Out'!$E$5:$E$504,'Stock In-Out'!$B$5:$B$504,$A105,'Stock In-Out'!$D$5:$D$504,"In"))</f>
        <v/>
      </c>
      <c r="N105" s="38">
        <f>IF($A105="","",SUMIFS('Stock In-Out'!$E$5:$E$504,'Stock In-Out'!$B$5:$B$504,$A105,'Stock In-Out'!$D$5:$D$504,"Out"))</f>
        <v/>
      </c>
      <c r="O105" s="38">
        <f>IF($A105="","",H105+K105+M105-L105-N105)</f>
        <v/>
      </c>
      <c r="P105" s="38">
        <f>IF($A105="","",SUMIFS('Purchase Orders'!$K$5:$K$504,'Purchase Orders'!$D$5:$D$504,$A105))</f>
        <v/>
      </c>
      <c r="Q105" s="39">
        <f>IF($A105="","",IF(O105&lt;=0,"Out of stock",IF(O105&lt;=I105,"Reorder","OK")))</f>
        <v/>
      </c>
      <c r="R105" s="38">
        <f>IF($A105="","",IF(Q105="OK",0,MAX(0,J105-P105)))</f>
        <v/>
      </c>
      <c r="S105" s="40">
        <f>IF($A105="","",ROUND(O105*F105,2))</f>
        <v/>
      </c>
      <c r="T105" s="40">
        <f>IF($A105="","",ROUND(SUMIFS('Sales Orders'!$I$5:$I$1004,'Sales Orders'!$E$5:$E$1004,$A105),2))</f>
        <v/>
      </c>
      <c r="U105" s="40">
        <f>IF($A105="","",ROUND(SUMIFS('Sales Orders'!$K$5:$K$1004,'Sales Orders'!$E$5:$E$1004,$A105),2))</f>
        <v/>
      </c>
      <c r="V105" s="40">
        <f>IF($A105="","",T105-U105)</f>
        <v/>
      </c>
      <c r="W105" s="41">
        <f>IF($A105="","",IF(L105+MAX(0,O105)&lt;=0,"",L105/(L105+MAX(0,O105))))</f>
        <v/>
      </c>
      <c r="X105" s="38">
        <f>IF($A105="","",COUNTIF($T$5:$T$204,"&gt;"&amp;T105)+COUNTIF($T$5:T105,T105))</f>
        <v/>
      </c>
      <c r="Y105" s="38">
        <f>IF(OR(Q105="Reorder",Q105="Out of stock"),COUNTIF($Q$5:Q105,"Reorder")+COUNTIF($Q$5:Q105,"Out of stock"),"")</f>
        <v/>
      </c>
    </row>
    <row r="106">
      <c r="A106" s="24" t="n"/>
      <c r="B106" s="24" t="n"/>
      <c r="C106" s="24" t="n"/>
      <c r="D106" s="24" t="n"/>
      <c r="E106" s="24" t="n"/>
      <c r="F106" s="30" t="n"/>
      <c r="G106" s="30" t="n"/>
      <c r="H106" s="25" t="n"/>
      <c r="I106" s="25" t="n"/>
      <c r="J106" s="25" t="n"/>
      <c r="K106" s="38">
        <f>IF($A106="","",SUMIFS('Purchase Orders'!$J$5:$J$504,'Purchase Orders'!$D$5:$D$504,$A106))</f>
        <v/>
      </c>
      <c r="L106" s="38">
        <f>IF($A106="","",SUMIFS('Sales Orders'!$G$5:$G$1004,'Sales Orders'!$E$5:$E$1004,$A106))</f>
        <v/>
      </c>
      <c r="M106" s="38">
        <f>IF($A106="","",SUMIFS('Stock In-Out'!$E$5:$E$504,'Stock In-Out'!$B$5:$B$504,$A106,'Stock In-Out'!$D$5:$D$504,"In"))</f>
        <v/>
      </c>
      <c r="N106" s="38">
        <f>IF($A106="","",SUMIFS('Stock In-Out'!$E$5:$E$504,'Stock In-Out'!$B$5:$B$504,$A106,'Stock In-Out'!$D$5:$D$504,"Out"))</f>
        <v/>
      </c>
      <c r="O106" s="38">
        <f>IF($A106="","",H106+K106+M106-L106-N106)</f>
        <v/>
      </c>
      <c r="P106" s="38">
        <f>IF($A106="","",SUMIFS('Purchase Orders'!$K$5:$K$504,'Purchase Orders'!$D$5:$D$504,$A106))</f>
        <v/>
      </c>
      <c r="Q106" s="39">
        <f>IF($A106="","",IF(O106&lt;=0,"Out of stock",IF(O106&lt;=I106,"Reorder","OK")))</f>
        <v/>
      </c>
      <c r="R106" s="38">
        <f>IF($A106="","",IF(Q106="OK",0,MAX(0,J106-P106)))</f>
        <v/>
      </c>
      <c r="S106" s="40">
        <f>IF($A106="","",ROUND(O106*F106,2))</f>
        <v/>
      </c>
      <c r="T106" s="40">
        <f>IF($A106="","",ROUND(SUMIFS('Sales Orders'!$I$5:$I$1004,'Sales Orders'!$E$5:$E$1004,$A106),2))</f>
        <v/>
      </c>
      <c r="U106" s="40">
        <f>IF($A106="","",ROUND(SUMIFS('Sales Orders'!$K$5:$K$1004,'Sales Orders'!$E$5:$E$1004,$A106),2))</f>
        <v/>
      </c>
      <c r="V106" s="40">
        <f>IF($A106="","",T106-U106)</f>
        <v/>
      </c>
      <c r="W106" s="41">
        <f>IF($A106="","",IF(L106+MAX(0,O106)&lt;=0,"",L106/(L106+MAX(0,O106))))</f>
        <v/>
      </c>
      <c r="X106" s="38">
        <f>IF($A106="","",COUNTIF($T$5:$T$204,"&gt;"&amp;T106)+COUNTIF($T$5:T106,T106))</f>
        <v/>
      </c>
      <c r="Y106" s="38">
        <f>IF(OR(Q106="Reorder",Q106="Out of stock"),COUNTIF($Q$5:Q106,"Reorder")+COUNTIF($Q$5:Q106,"Out of stock"),"")</f>
        <v/>
      </c>
    </row>
    <row r="107">
      <c r="A107" s="24" t="n"/>
      <c r="B107" s="24" t="n"/>
      <c r="C107" s="24" t="n"/>
      <c r="D107" s="24" t="n"/>
      <c r="E107" s="24" t="n"/>
      <c r="F107" s="30" t="n"/>
      <c r="G107" s="30" t="n"/>
      <c r="H107" s="25" t="n"/>
      <c r="I107" s="25" t="n"/>
      <c r="J107" s="25" t="n"/>
      <c r="K107" s="38">
        <f>IF($A107="","",SUMIFS('Purchase Orders'!$J$5:$J$504,'Purchase Orders'!$D$5:$D$504,$A107))</f>
        <v/>
      </c>
      <c r="L107" s="38">
        <f>IF($A107="","",SUMIFS('Sales Orders'!$G$5:$G$1004,'Sales Orders'!$E$5:$E$1004,$A107))</f>
        <v/>
      </c>
      <c r="M107" s="38">
        <f>IF($A107="","",SUMIFS('Stock In-Out'!$E$5:$E$504,'Stock In-Out'!$B$5:$B$504,$A107,'Stock In-Out'!$D$5:$D$504,"In"))</f>
        <v/>
      </c>
      <c r="N107" s="38">
        <f>IF($A107="","",SUMIFS('Stock In-Out'!$E$5:$E$504,'Stock In-Out'!$B$5:$B$504,$A107,'Stock In-Out'!$D$5:$D$504,"Out"))</f>
        <v/>
      </c>
      <c r="O107" s="38">
        <f>IF($A107="","",H107+K107+M107-L107-N107)</f>
        <v/>
      </c>
      <c r="P107" s="38">
        <f>IF($A107="","",SUMIFS('Purchase Orders'!$K$5:$K$504,'Purchase Orders'!$D$5:$D$504,$A107))</f>
        <v/>
      </c>
      <c r="Q107" s="39">
        <f>IF($A107="","",IF(O107&lt;=0,"Out of stock",IF(O107&lt;=I107,"Reorder","OK")))</f>
        <v/>
      </c>
      <c r="R107" s="38">
        <f>IF($A107="","",IF(Q107="OK",0,MAX(0,J107-P107)))</f>
        <v/>
      </c>
      <c r="S107" s="40">
        <f>IF($A107="","",ROUND(O107*F107,2))</f>
        <v/>
      </c>
      <c r="T107" s="40">
        <f>IF($A107="","",ROUND(SUMIFS('Sales Orders'!$I$5:$I$1004,'Sales Orders'!$E$5:$E$1004,$A107),2))</f>
        <v/>
      </c>
      <c r="U107" s="40">
        <f>IF($A107="","",ROUND(SUMIFS('Sales Orders'!$K$5:$K$1004,'Sales Orders'!$E$5:$E$1004,$A107),2))</f>
        <v/>
      </c>
      <c r="V107" s="40">
        <f>IF($A107="","",T107-U107)</f>
        <v/>
      </c>
      <c r="W107" s="41">
        <f>IF($A107="","",IF(L107+MAX(0,O107)&lt;=0,"",L107/(L107+MAX(0,O107))))</f>
        <v/>
      </c>
      <c r="X107" s="38">
        <f>IF($A107="","",COUNTIF($T$5:$T$204,"&gt;"&amp;T107)+COUNTIF($T$5:T107,T107))</f>
        <v/>
      </c>
      <c r="Y107" s="38">
        <f>IF(OR(Q107="Reorder",Q107="Out of stock"),COUNTIF($Q$5:Q107,"Reorder")+COUNTIF($Q$5:Q107,"Out of stock"),"")</f>
        <v/>
      </c>
    </row>
    <row r="108">
      <c r="A108" s="24" t="n"/>
      <c r="B108" s="24" t="n"/>
      <c r="C108" s="24" t="n"/>
      <c r="D108" s="24" t="n"/>
      <c r="E108" s="24" t="n"/>
      <c r="F108" s="30" t="n"/>
      <c r="G108" s="30" t="n"/>
      <c r="H108" s="25" t="n"/>
      <c r="I108" s="25" t="n"/>
      <c r="J108" s="25" t="n"/>
      <c r="K108" s="38">
        <f>IF($A108="","",SUMIFS('Purchase Orders'!$J$5:$J$504,'Purchase Orders'!$D$5:$D$504,$A108))</f>
        <v/>
      </c>
      <c r="L108" s="38">
        <f>IF($A108="","",SUMIFS('Sales Orders'!$G$5:$G$1004,'Sales Orders'!$E$5:$E$1004,$A108))</f>
        <v/>
      </c>
      <c r="M108" s="38">
        <f>IF($A108="","",SUMIFS('Stock In-Out'!$E$5:$E$504,'Stock In-Out'!$B$5:$B$504,$A108,'Stock In-Out'!$D$5:$D$504,"In"))</f>
        <v/>
      </c>
      <c r="N108" s="38">
        <f>IF($A108="","",SUMIFS('Stock In-Out'!$E$5:$E$504,'Stock In-Out'!$B$5:$B$504,$A108,'Stock In-Out'!$D$5:$D$504,"Out"))</f>
        <v/>
      </c>
      <c r="O108" s="38">
        <f>IF($A108="","",H108+K108+M108-L108-N108)</f>
        <v/>
      </c>
      <c r="P108" s="38">
        <f>IF($A108="","",SUMIFS('Purchase Orders'!$K$5:$K$504,'Purchase Orders'!$D$5:$D$504,$A108))</f>
        <v/>
      </c>
      <c r="Q108" s="39">
        <f>IF($A108="","",IF(O108&lt;=0,"Out of stock",IF(O108&lt;=I108,"Reorder","OK")))</f>
        <v/>
      </c>
      <c r="R108" s="38">
        <f>IF($A108="","",IF(Q108="OK",0,MAX(0,J108-P108)))</f>
        <v/>
      </c>
      <c r="S108" s="40">
        <f>IF($A108="","",ROUND(O108*F108,2))</f>
        <v/>
      </c>
      <c r="T108" s="40">
        <f>IF($A108="","",ROUND(SUMIFS('Sales Orders'!$I$5:$I$1004,'Sales Orders'!$E$5:$E$1004,$A108),2))</f>
        <v/>
      </c>
      <c r="U108" s="40">
        <f>IF($A108="","",ROUND(SUMIFS('Sales Orders'!$K$5:$K$1004,'Sales Orders'!$E$5:$E$1004,$A108),2))</f>
        <v/>
      </c>
      <c r="V108" s="40">
        <f>IF($A108="","",T108-U108)</f>
        <v/>
      </c>
      <c r="W108" s="41">
        <f>IF($A108="","",IF(L108+MAX(0,O108)&lt;=0,"",L108/(L108+MAX(0,O108))))</f>
        <v/>
      </c>
      <c r="X108" s="38">
        <f>IF($A108="","",COUNTIF($T$5:$T$204,"&gt;"&amp;T108)+COUNTIF($T$5:T108,T108))</f>
        <v/>
      </c>
      <c r="Y108" s="38">
        <f>IF(OR(Q108="Reorder",Q108="Out of stock"),COUNTIF($Q$5:Q108,"Reorder")+COUNTIF($Q$5:Q108,"Out of stock"),"")</f>
        <v/>
      </c>
    </row>
    <row r="109">
      <c r="A109" s="24" t="n"/>
      <c r="B109" s="24" t="n"/>
      <c r="C109" s="24" t="n"/>
      <c r="D109" s="24" t="n"/>
      <c r="E109" s="24" t="n"/>
      <c r="F109" s="30" t="n"/>
      <c r="G109" s="30" t="n"/>
      <c r="H109" s="25" t="n"/>
      <c r="I109" s="25" t="n"/>
      <c r="J109" s="25" t="n"/>
      <c r="K109" s="38">
        <f>IF($A109="","",SUMIFS('Purchase Orders'!$J$5:$J$504,'Purchase Orders'!$D$5:$D$504,$A109))</f>
        <v/>
      </c>
      <c r="L109" s="38">
        <f>IF($A109="","",SUMIFS('Sales Orders'!$G$5:$G$1004,'Sales Orders'!$E$5:$E$1004,$A109))</f>
        <v/>
      </c>
      <c r="M109" s="38">
        <f>IF($A109="","",SUMIFS('Stock In-Out'!$E$5:$E$504,'Stock In-Out'!$B$5:$B$504,$A109,'Stock In-Out'!$D$5:$D$504,"In"))</f>
        <v/>
      </c>
      <c r="N109" s="38">
        <f>IF($A109="","",SUMIFS('Stock In-Out'!$E$5:$E$504,'Stock In-Out'!$B$5:$B$504,$A109,'Stock In-Out'!$D$5:$D$504,"Out"))</f>
        <v/>
      </c>
      <c r="O109" s="38">
        <f>IF($A109="","",H109+K109+M109-L109-N109)</f>
        <v/>
      </c>
      <c r="P109" s="38">
        <f>IF($A109="","",SUMIFS('Purchase Orders'!$K$5:$K$504,'Purchase Orders'!$D$5:$D$504,$A109))</f>
        <v/>
      </c>
      <c r="Q109" s="39">
        <f>IF($A109="","",IF(O109&lt;=0,"Out of stock",IF(O109&lt;=I109,"Reorder","OK")))</f>
        <v/>
      </c>
      <c r="R109" s="38">
        <f>IF($A109="","",IF(Q109="OK",0,MAX(0,J109-P109)))</f>
        <v/>
      </c>
      <c r="S109" s="40">
        <f>IF($A109="","",ROUND(O109*F109,2))</f>
        <v/>
      </c>
      <c r="T109" s="40">
        <f>IF($A109="","",ROUND(SUMIFS('Sales Orders'!$I$5:$I$1004,'Sales Orders'!$E$5:$E$1004,$A109),2))</f>
        <v/>
      </c>
      <c r="U109" s="40">
        <f>IF($A109="","",ROUND(SUMIFS('Sales Orders'!$K$5:$K$1004,'Sales Orders'!$E$5:$E$1004,$A109),2))</f>
        <v/>
      </c>
      <c r="V109" s="40">
        <f>IF($A109="","",T109-U109)</f>
        <v/>
      </c>
      <c r="W109" s="41">
        <f>IF($A109="","",IF(L109+MAX(0,O109)&lt;=0,"",L109/(L109+MAX(0,O109))))</f>
        <v/>
      </c>
      <c r="X109" s="38">
        <f>IF($A109="","",COUNTIF($T$5:$T$204,"&gt;"&amp;T109)+COUNTIF($T$5:T109,T109))</f>
        <v/>
      </c>
      <c r="Y109" s="38">
        <f>IF(OR(Q109="Reorder",Q109="Out of stock"),COUNTIF($Q$5:Q109,"Reorder")+COUNTIF($Q$5:Q109,"Out of stock"),"")</f>
        <v/>
      </c>
    </row>
    <row r="110">
      <c r="A110" s="24" t="n"/>
      <c r="B110" s="24" t="n"/>
      <c r="C110" s="24" t="n"/>
      <c r="D110" s="24" t="n"/>
      <c r="E110" s="24" t="n"/>
      <c r="F110" s="30" t="n"/>
      <c r="G110" s="30" t="n"/>
      <c r="H110" s="25" t="n"/>
      <c r="I110" s="25" t="n"/>
      <c r="J110" s="25" t="n"/>
      <c r="K110" s="38">
        <f>IF($A110="","",SUMIFS('Purchase Orders'!$J$5:$J$504,'Purchase Orders'!$D$5:$D$504,$A110))</f>
        <v/>
      </c>
      <c r="L110" s="38">
        <f>IF($A110="","",SUMIFS('Sales Orders'!$G$5:$G$1004,'Sales Orders'!$E$5:$E$1004,$A110))</f>
        <v/>
      </c>
      <c r="M110" s="38">
        <f>IF($A110="","",SUMIFS('Stock In-Out'!$E$5:$E$504,'Stock In-Out'!$B$5:$B$504,$A110,'Stock In-Out'!$D$5:$D$504,"In"))</f>
        <v/>
      </c>
      <c r="N110" s="38">
        <f>IF($A110="","",SUMIFS('Stock In-Out'!$E$5:$E$504,'Stock In-Out'!$B$5:$B$504,$A110,'Stock In-Out'!$D$5:$D$504,"Out"))</f>
        <v/>
      </c>
      <c r="O110" s="38">
        <f>IF($A110="","",H110+K110+M110-L110-N110)</f>
        <v/>
      </c>
      <c r="P110" s="38">
        <f>IF($A110="","",SUMIFS('Purchase Orders'!$K$5:$K$504,'Purchase Orders'!$D$5:$D$504,$A110))</f>
        <v/>
      </c>
      <c r="Q110" s="39">
        <f>IF($A110="","",IF(O110&lt;=0,"Out of stock",IF(O110&lt;=I110,"Reorder","OK")))</f>
        <v/>
      </c>
      <c r="R110" s="38">
        <f>IF($A110="","",IF(Q110="OK",0,MAX(0,J110-P110)))</f>
        <v/>
      </c>
      <c r="S110" s="40">
        <f>IF($A110="","",ROUND(O110*F110,2))</f>
        <v/>
      </c>
      <c r="T110" s="40">
        <f>IF($A110="","",ROUND(SUMIFS('Sales Orders'!$I$5:$I$1004,'Sales Orders'!$E$5:$E$1004,$A110),2))</f>
        <v/>
      </c>
      <c r="U110" s="40">
        <f>IF($A110="","",ROUND(SUMIFS('Sales Orders'!$K$5:$K$1004,'Sales Orders'!$E$5:$E$1004,$A110),2))</f>
        <v/>
      </c>
      <c r="V110" s="40">
        <f>IF($A110="","",T110-U110)</f>
        <v/>
      </c>
      <c r="W110" s="41">
        <f>IF($A110="","",IF(L110+MAX(0,O110)&lt;=0,"",L110/(L110+MAX(0,O110))))</f>
        <v/>
      </c>
      <c r="X110" s="38">
        <f>IF($A110="","",COUNTIF($T$5:$T$204,"&gt;"&amp;T110)+COUNTIF($T$5:T110,T110))</f>
        <v/>
      </c>
      <c r="Y110" s="38">
        <f>IF(OR(Q110="Reorder",Q110="Out of stock"),COUNTIF($Q$5:Q110,"Reorder")+COUNTIF($Q$5:Q110,"Out of stock"),"")</f>
        <v/>
      </c>
    </row>
    <row r="111">
      <c r="A111" s="24" t="n"/>
      <c r="B111" s="24" t="n"/>
      <c r="C111" s="24" t="n"/>
      <c r="D111" s="24" t="n"/>
      <c r="E111" s="24" t="n"/>
      <c r="F111" s="30" t="n"/>
      <c r="G111" s="30" t="n"/>
      <c r="H111" s="25" t="n"/>
      <c r="I111" s="25" t="n"/>
      <c r="J111" s="25" t="n"/>
      <c r="K111" s="38">
        <f>IF($A111="","",SUMIFS('Purchase Orders'!$J$5:$J$504,'Purchase Orders'!$D$5:$D$504,$A111))</f>
        <v/>
      </c>
      <c r="L111" s="38">
        <f>IF($A111="","",SUMIFS('Sales Orders'!$G$5:$G$1004,'Sales Orders'!$E$5:$E$1004,$A111))</f>
        <v/>
      </c>
      <c r="M111" s="38">
        <f>IF($A111="","",SUMIFS('Stock In-Out'!$E$5:$E$504,'Stock In-Out'!$B$5:$B$504,$A111,'Stock In-Out'!$D$5:$D$504,"In"))</f>
        <v/>
      </c>
      <c r="N111" s="38">
        <f>IF($A111="","",SUMIFS('Stock In-Out'!$E$5:$E$504,'Stock In-Out'!$B$5:$B$504,$A111,'Stock In-Out'!$D$5:$D$504,"Out"))</f>
        <v/>
      </c>
      <c r="O111" s="38">
        <f>IF($A111="","",H111+K111+M111-L111-N111)</f>
        <v/>
      </c>
      <c r="P111" s="38">
        <f>IF($A111="","",SUMIFS('Purchase Orders'!$K$5:$K$504,'Purchase Orders'!$D$5:$D$504,$A111))</f>
        <v/>
      </c>
      <c r="Q111" s="39">
        <f>IF($A111="","",IF(O111&lt;=0,"Out of stock",IF(O111&lt;=I111,"Reorder","OK")))</f>
        <v/>
      </c>
      <c r="R111" s="38">
        <f>IF($A111="","",IF(Q111="OK",0,MAX(0,J111-P111)))</f>
        <v/>
      </c>
      <c r="S111" s="40">
        <f>IF($A111="","",ROUND(O111*F111,2))</f>
        <v/>
      </c>
      <c r="T111" s="40">
        <f>IF($A111="","",ROUND(SUMIFS('Sales Orders'!$I$5:$I$1004,'Sales Orders'!$E$5:$E$1004,$A111),2))</f>
        <v/>
      </c>
      <c r="U111" s="40">
        <f>IF($A111="","",ROUND(SUMIFS('Sales Orders'!$K$5:$K$1004,'Sales Orders'!$E$5:$E$1004,$A111),2))</f>
        <v/>
      </c>
      <c r="V111" s="40">
        <f>IF($A111="","",T111-U111)</f>
        <v/>
      </c>
      <c r="W111" s="41">
        <f>IF($A111="","",IF(L111+MAX(0,O111)&lt;=0,"",L111/(L111+MAX(0,O111))))</f>
        <v/>
      </c>
      <c r="X111" s="38">
        <f>IF($A111="","",COUNTIF($T$5:$T$204,"&gt;"&amp;T111)+COUNTIF($T$5:T111,T111))</f>
        <v/>
      </c>
      <c r="Y111" s="38">
        <f>IF(OR(Q111="Reorder",Q111="Out of stock"),COUNTIF($Q$5:Q111,"Reorder")+COUNTIF($Q$5:Q111,"Out of stock"),"")</f>
        <v/>
      </c>
    </row>
    <row r="112">
      <c r="A112" s="24" t="n"/>
      <c r="B112" s="24" t="n"/>
      <c r="C112" s="24" t="n"/>
      <c r="D112" s="24" t="n"/>
      <c r="E112" s="24" t="n"/>
      <c r="F112" s="30" t="n"/>
      <c r="G112" s="30" t="n"/>
      <c r="H112" s="25" t="n"/>
      <c r="I112" s="25" t="n"/>
      <c r="J112" s="25" t="n"/>
      <c r="K112" s="38">
        <f>IF($A112="","",SUMIFS('Purchase Orders'!$J$5:$J$504,'Purchase Orders'!$D$5:$D$504,$A112))</f>
        <v/>
      </c>
      <c r="L112" s="38">
        <f>IF($A112="","",SUMIFS('Sales Orders'!$G$5:$G$1004,'Sales Orders'!$E$5:$E$1004,$A112))</f>
        <v/>
      </c>
      <c r="M112" s="38">
        <f>IF($A112="","",SUMIFS('Stock In-Out'!$E$5:$E$504,'Stock In-Out'!$B$5:$B$504,$A112,'Stock In-Out'!$D$5:$D$504,"In"))</f>
        <v/>
      </c>
      <c r="N112" s="38">
        <f>IF($A112="","",SUMIFS('Stock In-Out'!$E$5:$E$504,'Stock In-Out'!$B$5:$B$504,$A112,'Stock In-Out'!$D$5:$D$504,"Out"))</f>
        <v/>
      </c>
      <c r="O112" s="38">
        <f>IF($A112="","",H112+K112+M112-L112-N112)</f>
        <v/>
      </c>
      <c r="P112" s="38">
        <f>IF($A112="","",SUMIFS('Purchase Orders'!$K$5:$K$504,'Purchase Orders'!$D$5:$D$504,$A112))</f>
        <v/>
      </c>
      <c r="Q112" s="39">
        <f>IF($A112="","",IF(O112&lt;=0,"Out of stock",IF(O112&lt;=I112,"Reorder","OK")))</f>
        <v/>
      </c>
      <c r="R112" s="38">
        <f>IF($A112="","",IF(Q112="OK",0,MAX(0,J112-P112)))</f>
        <v/>
      </c>
      <c r="S112" s="40">
        <f>IF($A112="","",ROUND(O112*F112,2))</f>
        <v/>
      </c>
      <c r="T112" s="40">
        <f>IF($A112="","",ROUND(SUMIFS('Sales Orders'!$I$5:$I$1004,'Sales Orders'!$E$5:$E$1004,$A112),2))</f>
        <v/>
      </c>
      <c r="U112" s="40">
        <f>IF($A112="","",ROUND(SUMIFS('Sales Orders'!$K$5:$K$1004,'Sales Orders'!$E$5:$E$1004,$A112),2))</f>
        <v/>
      </c>
      <c r="V112" s="40">
        <f>IF($A112="","",T112-U112)</f>
        <v/>
      </c>
      <c r="W112" s="41">
        <f>IF($A112="","",IF(L112+MAX(0,O112)&lt;=0,"",L112/(L112+MAX(0,O112))))</f>
        <v/>
      </c>
      <c r="X112" s="38">
        <f>IF($A112="","",COUNTIF($T$5:$T$204,"&gt;"&amp;T112)+COUNTIF($T$5:T112,T112))</f>
        <v/>
      </c>
      <c r="Y112" s="38">
        <f>IF(OR(Q112="Reorder",Q112="Out of stock"),COUNTIF($Q$5:Q112,"Reorder")+COUNTIF($Q$5:Q112,"Out of stock"),"")</f>
        <v/>
      </c>
    </row>
    <row r="113">
      <c r="A113" s="24" t="n"/>
      <c r="B113" s="24" t="n"/>
      <c r="C113" s="24" t="n"/>
      <c r="D113" s="24" t="n"/>
      <c r="E113" s="24" t="n"/>
      <c r="F113" s="30" t="n"/>
      <c r="G113" s="30" t="n"/>
      <c r="H113" s="25" t="n"/>
      <c r="I113" s="25" t="n"/>
      <c r="J113" s="25" t="n"/>
      <c r="K113" s="38">
        <f>IF($A113="","",SUMIFS('Purchase Orders'!$J$5:$J$504,'Purchase Orders'!$D$5:$D$504,$A113))</f>
        <v/>
      </c>
      <c r="L113" s="38">
        <f>IF($A113="","",SUMIFS('Sales Orders'!$G$5:$G$1004,'Sales Orders'!$E$5:$E$1004,$A113))</f>
        <v/>
      </c>
      <c r="M113" s="38">
        <f>IF($A113="","",SUMIFS('Stock In-Out'!$E$5:$E$504,'Stock In-Out'!$B$5:$B$504,$A113,'Stock In-Out'!$D$5:$D$504,"In"))</f>
        <v/>
      </c>
      <c r="N113" s="38">
        <f>IF($A113="","",SUMIFS('Stock In-Out'!$E$5:$E$504,'Stock In-Out'!$B$5:$B$504,$A113,'Stock In-Out'!$D$5:$D$504,"Out"))</f>
        <v/>
      </c>
      <c r="O113" s="38">
        <f>IF($A113="","",H113+K113+M113-L113-N113)</f>
        <v/>
      </c>
      <c r="P113" s="38">
        <f>IF($A113="","",SUMIFS('Purchase Orders'!$K$5:$K$504,'Purchase Orders'!$D$5:$D$504,$A113))</f>
        <v/>
      </c>
      <c r="Q113" s="39">
        <f>IF($A113="","",IF(O113&lt;=0,"Out of stock",IF(O113&lt;=I113,"Reorder","OK")))</f>
        <v/>
      </c>
      <c r="R113" s="38">
        <f>IF($A113="","",IF(Q113="OK",0,MAX(0,J113-P113)))</f>
        <v/>
      </c>
      <c r="S113" s="40">
        <f>IF($A113="","",ROUND(O113*F113,2))</f>
        <v/>
      </c>
      <c r="T113" s="40">
        <f>IF($A113="","",ROUND(SUMIFS('Sales Orders'!$I$5:$I$1004,'Sales Orders'!$E$5:$E$1004,$A113),2))</f>
        <v/>
      </c>
      <c r="U113" s="40">
        <f>IF($A113="","",ROUND(SUMIFS('Sales Orders'!$K$5:$K$1004,'Sales Orders'!$E$5:$E$1004,$A113),2))</f>
        <v/>
      </c>
      <c r="V113" s="40">
        <f>IF($A113="","",T113-U113)</f>
        <v/>
      </c>
      <c r="W113" s="41">
        <f>IF($A113="","",IF(L113+MAX(0,O113)&lt;=0,"",L113/(L113+MAX(0,O113))))</f>
        <v/>
      </c>
      <c r="X113" s="38">
        <f>IF($A113="","",COUNTIF($T$5:$T$204,"&gt;"&amp;T113)+COUNTIF($T$5:T113,T113))</f>
        <v/>
      </c>
      <c r="Y113" s="38">
        <f>IF(OR(Q113="Reorder",Q113="Out of stock"),COUNTIF($Q$5:Q113,"Reorder")+COUNTIF($Q$5:Q113,"Out of stock"),"")</f>
        <v/>
      </c>
    </row>
    <row r="114">
      <c r="A114" s="24" t="n"/>
      <c r="B114" s="24" t="n"/>
      <c r="C114" s="24" t="n"/>
      <c r="D114" s="24" t="n"/>
      <c r="E114" s="24" t="n"/>
      <c r="F114" s="30" t="n"/>
      <c r="G114" s="30" t="n"/>
      <c r="H114" s="25" t="n"/>
      <c r="I114" s="25" t="n"/>
      <c r="J114" s="25" t="n"/>
      <c r="K114" s="38">
        <f>IF($A114="","",SUMIFS('Purchase Orders'!$J$5:$J$504,'Purchase Orders'!$D$5:$D$504,$A114))</f>
        <v/>
      </c>
      <c r="L114" s="38">
        <f>IF($A114="","",SUMIFS('Sales Orders'!$G$5:$G$1004,'Sales Orders'!$E$5:$E$1004,$A114))</f>
        <v/>
      </c>
      <c r="M114" s="38">
        <f>IF($A114="","",SUMIFS('Stock In-Out'!$E$5:$E$504,'Stock In-Out'!$B$5:$B$504,$A114,'Stock In-Out'!$D$5:$D$504,"In"))</f>
        <v/>
      </c>
      <c r="N114" s="38">
        <f>IF($A114="","",SUMIFS('Stock In-Out'!$E$5:$E$504,'Stock In-Out'!$B$5:$B$504,$A114,'Stock In-Out'!$D$5:$D$504,"Out"))</f>
        <v/>
      </c>
      <c r="O114" s="38">
        <f>IF($A114="","",H114+K114+M114-L114-N114)</f>
        <v/>
      </c>
      <c r="P114" s="38">
        <f>IF($A114="","",SUMIFS('Purchase Orders'!$K$5:$K$504,'Purchase Orders'!$D$5:$D$504,$A114))</f>
        <v/>
      </c>
      <c r="Q114" s="39">
        <f>IF($A114="","",IF(O114&lt;=0,"Out of stock",IF(O114&lt;=I114,"Reorder","OK")))</f>
        <v/>
      </c>
      <c r="R114" s="38">
        <f>IF($A114="","",IF(Q114="OK",0,MAX(0,J114-P114)))</f>
        <v/>
      </c>
      <c r="S114" s="40">
        <f>IF($A114="","",ROUND(O114*F114,2))</f>
        <v/>
      </c>
      <c r="T114" s="40">
        <f>IF($A114="","",ROUND(SUMIFS('Sales Orders'!$I$5:$I$1004,'Sales Orders'!$E$5:$E$1004,$A114),2))</f>
        <v/>
      </c>
      <c r="U114" s="40">
        <f>IF($A114="","",ROUND(SUMIFS('Sales Orders'!$K$5:$K$1004,'Sales Orders'!$E$5:$E$1004,$A114),2))</f>
        <v/>
      </c>
      <c r="V114" s="40">
        <f>IF($A114="","",T114-U114)</f>
        <v/>
      </c>
      <c r="W114" s="41">
        <f>IF($A114="","",IF(L114+MAX(0,O114)&lt;=0,"",L114/(L114+MAX(0,O114))))</f>
        <v/>
      </c>
      <c r="X114" s="38">
        <f>IF($A114="","",COUNTIF($T$5:$T$204,"&gt;"&amp;T114)+COUNTIF($T$5:T114,T114))</f>
        <v/>
      </c>
      <c r="Y114" s="38">
        <f>IF(OR(Q114="Reorder",Q114="Out of stock"),COUNTIF($Q$5:Q114,"Reorder")+COUNTIF($Q$5:Q114,"Out of stock"),"")</f>
        <v/>
      </c>
    </row>
    <row r="115">
      <c r="A115" s="24" t="n"/>
      <c r="B115" s="24" t="n"/>
      <c r="C115" s="24" t="n"/>
      <c r="D115" s="24" t="n"/>
      <c r="E115" s="24" t="n"/>
      <c r="F115" s="30" t="n"/>
      <c r="G115" s="30" t="n"/>
      <c r="H115" s="25" t="n"/>
      <c r="I115" s="25" t="n"/>
      <c r="J115" s="25" t="n"/>
      <c r="K115" s="38">
        <f>IF($A115="","",SUMIFS('Purchase Orders'!$J$5:$J$504,'Purchase Orders'!$D$5:$D$504,$A115))</f>
        <v/>
      </c>
      <c r="L115" s="38">
        <f>IF($A115="","",SUMIFS('Sales Orders'!$G$5:$G$1004,'Sales Orders'!$E$5:$E$1004,$A115))</f>
        <v/>
      </c>
      <c r="M115" s="38">
        <f>IF($A115="","",SUMIFS('Stock In-Out'!$E$5:$E$504,'Stock In-Out'!$B$5:$B$504,$A115,'Stock In-Out'!$D$5:$D$504,"In"))</f>
        <v/>
      </c>
      <c r="N115" s="38">
        <f>IF($A115="","",SUMIFS('Stock In-Out'!$E$5:$E$504,'Stock In-Out'!$B$5:$B$504,$A115,'Stock In-Out'!$D$5:$D$504,"Out"))</f>
        <v/>
      </c>
      <c r="O115" s="38">
        <f>IF($A115="","",H115+K115+M115-L115-N115)</f>
        <v/>
      </c>
      <c r="P115" s="38">
        <f>IF($A115="","",SUMIFS('Purchase Orders'!$K$5:$K$504,'Purchase Orders'!$D$5:$D$504,$A115))</f>
        <v/>
      </c>
      <c r="Q115" s="39">
        <f>IF($A115="","",IF(O115&lt;=0,"Out of stock",IF(O115&lt;=I115,"Reorder","OK")))</f>
        <v/>
      </c>
      <c r="R115" s="38">
        <f>IF($A115="","",IF(Q115="OK",0,MAX(0,J115-P115)))</f>
        <v/>
      </c>
      <c r="S115" s="40">
        <f>IF($A115="","",ROUND(O115*F115,2))</f>
        <v/>
      </c>
      <c r="T115" s="40">
        <f>IF($A115="","",ROUND(SUMIFS('Sales Orders'!$I$5:$I$1004,'Sales Orders'!$E$5:$E$1004,$A115),2))</f>
        <v/>
      </c>
      <c r="U115" s="40">
        <f>IF($A115="","",ROUND(SUMIFS('Sales Orders'!$K$5:$K$1004,'Sales Orders'!$E$5:$E$1004,$A115),2))</f>
        <v/>
      </c>
      <c r="V115" s="40">
        <f>IF($A115="","",T115-U115)</f>
        <v/>
      </c>
      <c r="W115" s="41">
        <f>IF($A115="","",IF(L115+MAX(0,O115)&lt;=0,"",L115/(L115+MAX(0,O115))))</f>
        <v/>
      </c>
      <c r="X115" s="38">
        <f>IF($A115="","",COUNTIF($T$5:$T$204,"&gt;"&amp;T115)+COUNTIF($T$5:T115,T115))</f>
        <v/>
      </c>
      <c r="Y115" s="38">
        <f>IF(OR(Q115="Reorder",Q115="Out of stock"),COUNTIF($Q$5:Q115,"Reorder")+COUNTIF($Q$5:Q115,"Out of stock"),"")</f>
        <v/>
      </c>
    </row>
    <row r="116">
      <c r="A116" s="24" t="n"/>
      <c r="B116" s="24" t="n"/>
      <c r="C116" s="24" t="n"/>
      <c r="D116" s="24" t="n"/>
      <c r="E116" s="24" t="n"/>
      <c r="F116" s="30" t="n"/>
      <c r="G116" s="30" t="n"/>
      <c r="H116" s="25" t="n"/>
      <c r="I116" s="25" t="n"/>
      <c r="J116" s="25" t="n"/>
      <c r="K116" s="38">
        <f>IF($A116="","",SUMIFS('Purchase Orders'!$J$5:$J$504,'Purchase Orders'!$D$5:$D$504,$A116))</f>
        <v/>
      </c>
      <c r="L116" s="38">
        <f>IF($A116="","",SUMIFS('Sales Orders'!$G$5:$G$1004,'Sales Orders'!$E$5:$E$1004,$A116))</f>
        <v/>
      </c>
      <c r="M116" s="38">
        <f>IF($A116="","",SUMIFS('Stock In-Out'!$E$5:$E$504,'Stock In-Out'!$B$5:$B$504,$A116,'Stock In-Out'!$D$5:$D$504,"In"))</f>
        <v/>
      </c>
      <c r="N116" s="38">
        <f>IF($A116="","",SUMIFS('Stock In-Out'!$E$5:$E$504,'Stock In-Out'!$B$5:$B$504,$A116,'Stock In-Out'!$D$5:$D$504,"Out"))</f>
        <v/>
      </c>
      <c r="O116" s="38">
        <f>IF($A116="","",H116+K116+M116-L116-N116)</f>
        <v/>
      </c>
      <c r="P116" s="38">
        <f>IF($A116="","",SUMIFS('Purchase Orders'!$K$5:$K$504,'Purchase Orders'!$D$5:$D$504,$A116))</f>
        <v/>
      </c>
      <c r="Q116" s="39">
        <f>IF($A116="","",IF(O116&lt;=0,"Out of stock",IF(O116&lt;=I116,"Reorder","OK")))</f>
        <v/>
      </c>
      <c r="R116" s="38">
        <f>IF($A116="","",IF(Q116="OK",0,MAX(0,J116-P116)))</f>
        <v/>
      </c>
      <c r="S116" s="40">
        <f>IF($A116="","",ROUND(O116*F116,2))</f>
        <v/>
      </c>
      <c r="T116" s="40">
        <f>IF($A116="","",ROUND(SUMIFS('Sales Orders'!$I$5:$I$1004,'Sales Orders'!$E$5:$E$1004,$A116),2))</f>
        <v/>
      </c>
      <c r="U116" s="40">
        <f>IF($A116="","",ROUND(SUMIFS('Sales Orders'!$K$5:$K$1004,'Sales Orders'!$E$5:$E$1004,$A116),2))</f>
        <v/>
      </c>
      <c r="V116" s="40">
        <f>IF($A116="","",T116-U116)</f>
        <v/>
      </c>
      <c r="W116" s="41">
        <f>IF($A116="","",IF(L116+MAX(0,O116)&lt;=0,"",L116/(L116+MAX(0,O116))))</f>
        <v/>
      </c>
      <c r="X116" s="38">
        <f>IF($A116="","",COUNTIF($T$5:$T$204,"&gt;"&amp;T116)+COUNTIF($T$5:T116,T116))</f>
        <v/>
      </c>
      <c r="Y116" s="38">
        <f>IF(OR(Q116="Reorder",Q116="Out of stock"),COUNTIF($Q$5:Q116,"Reorder")+COUNTIF($Q$5:Q116,"Out of stock"),"")</f>
        <v/>
      </c>
    </row>
    <row r="117">
      <c r="A117" s="24" t="n"/>
      <c r="B117" s="24" t="n"/>
      <c r="C117" s="24" t="n"/>
      <c r="D117" s="24" t="n"/>
      <c r="E117" s="24" t="n"/>
      <c r="F117" s="30" t="n"/>
      <c r="G117" s="30" t="n"/>
      <c r="H117" s="25" t="n"/>
      <c r="I117" s="25" t="n"/>
      <c r="J117" s="25" t="n"/>
      <c r="K117" s="38">
        <f>IF($A117="","",SUMIFS('Purchase Orders'!$J$5:$J$504,'Purchase Orders'!$D$5:$D$504,$A117))</f>
        <v/>
      </c>
      <c r="L117" s="38">
        <f>IF($A117="","",SUMIFS('Sales Orders'!$G$5:$G$1004,'Sales Orders'!$E$5:$E$1004,$A117))</f>
        <v/>
      </c>
      <c r="M117" s="38">
        <f>IF($A117="","",SUMIFS('Stock In-Out'!$E$5:$E$504,'Stock In-Out'!$B$5:$B$504,$A117,'Stock In-Out'!$D$5:$D$504,"In"))</f>
        <v/>
      </c>
      <c r="N117" s="38">
        <f>IF($A117="","",SUMIFS('Stock In-Out'!$E$5:$E$504,'Stock In-Out'!$B$5:$B$504,$A117,'Stock In-Out'!$D$5:$D$504,"Out"))</f>
        <v/>
      </c>
      <c r="O117" s="38">
        <f>IF($A117="","",H117+K117+M117-L117-N117)</f>
        <v/>
      </c>
      <c r="P117" s="38">
        <f>IF($A117="","",SUMIFS('Purchase Orders'!$K$5:$K$504,'Purchase Orders'!$D$5:$D$504,$A117))</f>
        <v/>
      </c>
      <c r="Q117" s="39">
        <f>IF($A117="","",IF(O117&lt;=0,"Out of stock",IF(O117&lt;=I117,"Reorder","OK")))</f>
        <v/>
      </c>
      <c r="R117" s="38">
        <f>IF($A117="","",IF(Q117="OK",0,MAX(0,J117-P117)))</f>
        <v/>
      </c>
      <c r="S117" s="40">
        <f>IF($A117="","",ROUND(O117*F117,2))</f>
        <v/>
      </c>
      <c r="T117" s="40">
        <f>IF($A117="","",ROUND(SUMIFS('Sales Orders'!$I$5:$I$1004,'Sales Orders'!$E$5:$E$1004,$A117),2))</f>
        <v/>
      </c>
      <c r="U117" s="40">
        <f>IF($A117="","",ROUND(SUMIFS('Sales Orders'!$K$5:$K$1004,'Sales Orders'!$E$5:$E$1004,$A117),2))</f>
        <v/>
      </c>
      <c r="V117" s="40">
        <f>IF($A117="","",T117-U117)</f>
        <v/>
      </c>
      <c r="W117" s="41">
        <f>IF($A117="","",IF(L117+MAX(0,O117)&lt;=0,"",L117/(L117+MAX(0,O117))))</f>
        <v/>
      </c>
      <c r="X117" s="38">
        <f>IF($A117="","",COUNTIF($T$5:$T$204,"&gt;"&amp;T117)+COUNTIF($T$5:T117,T117))</f>
        <v/>
      </c>
      <c r="Y117" s="38">
        <f>IF(OR(Q117="Reorder",Q117="Out of stock"),COUNTIF($Q$5:Q117,"Reorder")+COUNTIF($Q$5:Q117,"Out of stock"),"")</f>
        <v/>
      </c>
    </row>
    <row r="118">
      <c r="A118" s="24" t="n"/>
      <c r="B118" s="24" t="n"/>
      <c r="C118" s="24" t="n"/>
      <c r="D118" s="24" t="n"/>
      <c r="E118" s="24" t="n"/>
      <c r="F118" s="30" t="n"/>
      <c r="G118" s="30" t="n"/>
      <c r="H118" s="25" t="n"/>
      <c r="I118" s="25" t="n"/>
      <c r="J118" s="25" t="n"/>
      <c r="K118" s="38">
        <f>IF($A118="","",SUMIFS('Purchase Orders'!$J$5:$J$504,'Purchase Orders'!$D$5:$D$504,$A118))</f>
        <v/>
      </c>
      <c r="L118" s="38">
        <f>IF($A118="","",SUMIFS('Sales Orders'!$G$5:$G$1004,'Sales Orders'!$E$5:$E$1004,$A118))</f>
        <v/>
      </c>
      <c r="M118" s="38">
        <f>IF($A118="","",SUMIFS('Stock In-Out'!$E$5:$E$504,'Stock In-Out'!$B$5:$B$504,$A118,'Stock In-Out'!$D$5:$D$504,"In"))</f>
        <v/>
      </c>
      <c r="N118" s="38">
        <f>IF($A118="","",SUMIFS('Stock In-Out'!$E$5:$E$504,'Stock In-Out'!$B$5:$B$504,$A118,'Stock In-Out'!$D$5:$D$504,"Out"))</f>
        <v/>
      </c>
      <c r="O118" s="38">
        <f>IF($A118="","",H118+K118+M118-L118-N118)</f>
        <v/>
      </c>
      <c r="P118" s="38">
        <f>IF($A118="","",SUMIFS('Purchase Orders'!$K$5:$K$504,'Purchase Orders'!$D$5:$D$504,$A118))</f>
        <v/>
      </c>
      <c r="Q118" s="39">
        <f>IF($A118="","",IF(O118&lt;=0,"Out of stock",IF(O118&lt;=I118,"Reorder","OK")))</f>
        <v/>
      </c>
      <c r="R118" s="38">
        <f>IF($A118="","",IF(Q118="OK",0,MAX(0,J118-P118)))</f>
        <v/>
      </c>
      <c r="S118" s="40">
        <f>IF($A118="","",ROUND(O118*F118,2))</f>
        <v/>
      </c>
      <c r="T118" s="40">
        <f>IF($A118="","",ROUND(SUMIFS('Sales Orders'!$I$5:$I$1004,'Sales Orders'!$E$5:$E$1004,$A118),2))</f>
        <v/>
      </c>
      <c r="U118" s="40">
        <f>IF($A118="","",ROUND(SUMIFS('Sales Orders'!$K$5:$K$1004,'Sales Orders'!$E$5:$E$1004,$A118),2))</f>
        <v/>
      </c>
      <c r="V118" s="40">
        <f>IF($A118="","",T118-U118)</f>
        <v/>
      </c>
      <c r="W118" s="41">
        <f>IF($A118="","",IF(L118+MAX(0,O118)&lt;=0,"",L118/(L118+MAX(0,O118))))</f>
        <v/>
      </c>
      <c r="X118" s="38">
        <f>IF($A118="","",COUNTIF($T$5:$T$204,"&gt;"&amp;T118)+COUNTIF($T$5:T118,T118))</f>
        <v/>
      </c>
      <c r="Y118" s="38">
        <f>IF(OR(Q118="Reorder",Q118="Out of stock"),COUNTIF($Q$5:Q118,"Reorder")+COUNTIF($Q$5:Q118,"Out of stock"),"")</f>
        <v/>
      </c>
    </row>
    <row r="119">
      <c r="A119" s="24" t="n"/>
      <c r="B119" s="24" t="n"/>
      <c r="C119" s="24" t="n"/>
      <c r="D119" s="24" t="n"/>
      <c r="E119" s="24" t="n"/>
      <c r="F119" s="30" t="n"/>
      <c r="G119" s="30" t="n"/>
      <c r="H119" s="25" t="n"/>
      <c r="I119" s="25" t="n"/>
      <c r="J119" s="25" t="n"/>
      <c r="K119" s="38">
        <f>IF($A119="","",SUMIFS('Purchase Orders'!$J$5:$J$504,'Purchase Orders'!$D$5:$D$504,$A119))</f>
        <v/>
      </c>
      <c r="L119" s="38">
        <f>IF($A119="","",SUMIFS('Sales Orders'!$G$5:$G$1004,'Sales Orders'!$E$5:$E$1004,$A119))</f>
        <v/>
      </c>
      <c r="M119" s="38">
        <f>IF($A119="","",SUMIFS('Stock In-Out'!$E$5:$E$504,'Stock In-Out'!$B$5:$B$504,$A119,'Stock In-Out'!$D$5:$D$504,"In"))</f>
        <v/>
      </c>
      <c r="N119" s="38">
        <f>IF($A119="","",SUMIFS('Stock In-Out'!$E$5:$E$504,'Stock In-Out'!$B$5:$B$504,$A119,'Stock In-Out'!$D$5:$D$504,"Out"))</f>
        <v/>
      </c>
      <c r="O119" s="38">
        <f>IF($A119="","",H119+K119+M119-L119-N119)</f>
        <v/>
      </c>
      <c r="P119" s="38">
        <f>IF($A119="","",SUMIFS('Purchase Orders'!$K$5:$K$504,'Purchase Orders'!$D$5:$D$504,$A119))</f>
        <v/>
      </c>
      <c r="Q119" s="39">
        <f>IF($A119="","",IF(O119&lt;=0,"Out of stock",IF(O119&lt;=I119,"Reorder","OK")))</f>
        <v/>
      </c>
      <c r="R119" s="38">
        <f>IF($A119="","",IF(Q119="OK",0,MAX(0,J119-P119)))</f>
        <v/>
      </c>
      <c r="S119" s="40">
        <f>IF($A119="","",ROUND(O119*F119,2))</f>
        <v/>
      </c>
      <c r="T119" s="40">
        <f>IF($A119="","",ROUND(SUMIFS('Sales Orders'!$I$5:$I$1004,'Sales Orders'!$E$5:$E$1004,$A119),2))</f>
        <v/>
      </c>
      <c r="U119" s="40">
        <f>IF($A119="","",ROUND(SUMIFS('Sales Orders'!$K$5:$K$1004,'Sales Orders'!$E$5:$E$1004,$A119),2))</f>
        <v/>
      </c>
      <c r="V119" s="40">
        <f>IF($A119="","",T119-U119)</f>
        <v/>
      </c>
      <c r="W119" s="41">
        <f>IF($A119="","",IF(L119+MAX(0,O119)&lt;=0,"",L119/(L119+MAX(0,O119))))</f>
        <v/>
      </c>
      <c r="X119" s="38">
        <f>IF($A119="","",COUNTIF($T$5:$T$204,"&gt;"&amp;T119)+COUNTIF($T$5:T119,T119))</f>
        <v/>
      </c>
      <c r="Y119" s="38">
        <f>IF(OR(Q119="Reorder",Q119="Out of stock"),COUNTIF($Q$5:Q119,"Reorder")+COUNTIF($Q$5:Q119,"Out of stock"),"")</f>
        <v/>
      </c>
    </row>
    <row r="120">
      <c r="A120" s="24" t="n"/>
      <c r="B120" s="24" t="n"/>
      <c r="C120" s="24" t="n"/>
      <c r="D120" s="24" t="n"/>
      <c r="E120" s="24" t="n"/>
      <c r="F120" s="30" t="n"/>
      <c r="G120" s="30" t="n"/>
      <c r="H120" s="25" t="n"/>
      <c r="I120" s="25" t="n"/>
      <c r="J120" s="25" t="n"/>
      <c r="K120" s="38">
        <f>IF($A120="","",SUMIFS('Purchase Orders'!$J$5:$J$504,'Purchase Orders'!$D$5:$D$504,$A120))</f>
        <v/>
      </c>
      <c r="L120" s="38">
        <f>IF($A120="","",SUMIFS('Sales Orders'!$G$5:$G$1004,'Sales Orders'!$E$5:$E$1004,$A120))</f>
        <v/>
      </c>
      <c r="M120" s="38">
        <f>IF($A120="","",SUMIFS('Stock In-Out'!$E$5:$E$504,'Stock In-Out'!$B$5:$B$504,$A120,'Stock In-Out'!$D$5:$D$504,"In"))</f>
        <v/>
      </c>
      <c r="N120" s="38">
        <f>IF($A120="","",SUMIFS('Stock In-Out'!$E$5:$E$504,'Stock In-Out'!$B$5:$B$504,$A120,'Stock In-Out'!$D$5:$D$504,"Out"))</f>
        <v/>
      </c>
      <c r="O120" s="38">
        <f>IF($A120="","",H120+K120+M120-L120-N120)</f>
        <v/>
      </c>
      <c r="P120" s="38">
        <f>IF($A120="","",SUMIFS('Purchase Orders'!$K$5:$K$504,'Purchase Orders'!$D$5:$D$504,$A120))</f>
        <v/>
      </c>
      <c r="Q120" s="39">
        <f>IF($A120="","",IF(O120&lt;=0,"Out of stock",IF(O120&lt;=I120,"Reorder","OK")))</f>
        <v/>
      </c>
      <c r="R120" s="38">
        <f>IF($A120="","",IF(Q120="OK",0,MAX(0,J120-P120)))</f>
        <v/>
      </c>
      <c r="S120" s="40">
        <f>IF($A120="","",ROUND(O120*F120,2))</f>
        <v/>
      </c>
      <c r="T120" s="40">
        <f>IF($A120="","",ROUND(SUMIFS('Sales Orders'!$I$5:$I$1004,'Sales Orders'!$E$5:$E$1004,$A120),2))</f>
        <v/>
      </c>
      <c r="U120" s="40">
        <f>IF($A120="","",ROUND(SUMIFS('Sales Orders'!$K$5:$K$1004,'Sales Orders'!$E$5:$E$1004,$A120),2))</f>
        <v/>
      </c>
      <c r="V120" s="40">
        <f>IF($A120="","",T120-U120)</f>
        <v/>
      </c>
      <c r="W120" s="41">
        <f>IF($A120="","",IF(L120+MAX(0,O120)&lt;=0,"",L120/(L120+MAX(0,O120))))</f>
        <v/>
      </c>
      <c r="X120" s="38">
        <f>IF($A120="","",COUNTIF($T$5:$T$204,"&gt;"&amp;T120)+COUNTIF($T$5:T120,T120))</f>
        <v/>
      </c>
      <c r="Y120" s="38">
        <f>IF(OR(Q120="Reorder",Q120="Out of stock"),COUNTIF($Q$5:Q120,"Reorder")+COUNTIF($Q$5:Q120,"Out of stock"),"")</f>
        <v/>
      </c>
    </row>
    <row r="121">
      <c r="A121" s="24" t="n"/>
      <c r="B121" s="24" t="n"/>
      <c r="C121" s="24" t="n"/>
      <c r="D121" s="24" t="n"/>
      <c r="E121" s="24" t="n"/>
      <c r="F121" s="30" t="n"/>
      <c r="G121" s="30" t="n"/>
      <c r="H121" s="25" t="n"/>
      <c r="I121" s="25" t="n"/>
      <c r="J121" s="25" t="n"/>
      <c r="K121" s="38">
        <f>IF($A121="","",SUMIFS('Purchase Orders'!$J$5:$J$504,'Purchase Orders'!$D$5:$D$504,$A121))</f>
        <v/>
      </c>
      <c r="L121" s="38">
        <f>IF($A121="","",SUMIFS('Sales Orders'!$G$5:$G$1004,'Sales Orders'!$E$5:$E$1004,$A121))</f>
        <v/>
      </c>
      <c r="M121" s="38">
        <f>IF($A121="","",SUMIFS('Stock In-Out'!$E$5:$E$504,'Stock In-Out'!$B$5:$B$504,$A121,'Stock In-Out'!$D$5:$D$504,"In"))</f>
        <v/>
      </c>
      <c r="N121" s="38">
        <f>IF($A121="","",SUMIFS('Stock In-Out'!$E$5:$E$504,'Stock In-Out'!$B$5:$B$504,$A121,'Stock In-Out'!$D$5:$D$504,"Out"))</f>
        <v/>
      </c>
      <c r="O121" s="38">
        <f>IF($A121="","",H121+K121+M121-L121-N121)</f>
        <v/>
      </c>
      <c r="P121" s="38">
        <f>IF($A121="","",SUMIFS('Purchase Orders'!$K$5:$K$504,'Purchase Orders'!$D$5:$D$504,$A121))</f>
        <v/>
      </c>
      <c r="Q121" s="39">
        <f>IF($A121="","",IF(O121&lt;=0,"Out of stock",IF(O121&lt;=I121,"Reorder","OK")))</f>
        <v/>
      </c>
      <c r="R121" s="38">
        <f>IF($A121="","",IF(Q121="OK",0,MAX(0,J121-P121)))</f>
        <v/>
      </c>
      <c r="S121" s="40">
        <f>IF($A121="","",ROUND(O121*F121,2))</f>
        <v/>
      </c>
      <c r="T121" s="40">
        <f>IF($A121="","",ROUND(SUMIFS('Sales Orders'!$I$5:$I$1004,'Sales Orders'!$E$5:$E$1004,$A121),2))</f>
        <v/>
      </c>
      <c r="U121" s="40">
        <f>IF($A121="","",ROUND(SUMIFS('Sales Orders'!$K$5:$K$1004,'Sales Orders'!$E$5:$E$1004,$A121),2))</f>
        <v/>
      </c>
      <c r="V121" s="40">
        <f>IF($A121="","",T121-U121)</f>
        <v/>
      </c>
      <c r="W121" s="41">
        <f>IF($A121="","",IF(L121+MAX(0,O121)&lt;=0,"",L121/(L121+MAX(0,O121))))</f>
        <v/>
      </c>
      <c r="X121" s="38">
        <f>IF($A121="","",COUNTIF($T$5:$T$204,"&gt;"&amp;T121)+COUNTIF($T$5:T121,T121))</f>
        <v/>
      </c>
      <c r="Y121" s="38">
        <f>IF(OR(Q121="Reorder",Q121="Out of stock"),COUNTIF($Q$5:Q121,"Reorder")+COUNTIF($Q$5:Q121,"Out of stock"),"")</f>
        <v/>
      </c>
    </row>
    <row r="122">
      <c r="A122" s="24" t="n"/>
      <c r="B122" s="24" t="n"/>
      <c r="C122" s="24" t="n"/>
      <c r="D122" s="24" t="n"/>
      <c r="E122" s="24" t="n"/>
      <c r="F122" s="30" t="n"/>
      <c r="G122" s="30" t="n"/>
      <c r="H122" s="25" t="n"/>
      <c r="I122" s="25" t="n"/>
      <c r="J122" s="25" t="n"/>
      <c r="K122" s="38">
        <f>IF($A122="","",SUMIFS('Purchase Orders'!$J$5:$J$504,'Purchase Orders'!$D$5:$D$504,$A122))</f>
        <v/>
      </c>
      <c r="L122" s="38">
        <f>IF($A122="","",SUMIFS('Sales Orders'!$G$5:$G$1004,'Sales Orders'!$E$5:$E$1004,$A122))</f>
        <v/>
      </c>
      <c r="M122" s="38">
        <f>IF($A122="","",SUMIFS('Stock In-Out'!$E$5:$E$504,'Stock In-Out'!$B$5:$B$504,$A122,'Stock In-Out'!$D$5:$D$504,"In"))</f>
        <v/>
      </c>
      <c r="N122" s="38">
        <f>IF($A122="","",SUMIFS('Stock In-Out'!$E$5:$E$504,'Stock In-Out'!$B$5:$B$504,$A122,'Stock In-Out'!$D$5:$D$504,"Out"))</f>
        <v/>
      </c>
      <c r="O122" s="38">
        <f>IF($A122="","",H122+K122+M122-L122-N122)</f>
        <v/>
      </c>
      <c r="P122" s="38">
        <f>IF($A122="","",SUMIFS('Purchase Orders'!$K$5:$K$504,'Purchase Orders'!$D$5:$D$504,$A122))</f>
        <v/>
      </c>
      <c r="Q122" s="39">
        <f>IF($A122="","",IF(O122&lt;=0,"Out of stock",IF(O122&lt;=I122,"Reorder","OK")))</f>
        <v/>
      </c>
      <c r="R122" s="38">
        <f>IF($A122="","",IF(Q122="OK",0,MAX(0,J122-P122)))</f>
        <v/>
      </c>
      <c r="S122" s="40">
        <f>IF($A122="","",ROUND(O122*F122,2))</f>
        <v/>
      </c>
      <c r="T122" s="40">
        <f>IF($A122="","",ROUND(SUMIFS('Sales Orders'!$I$5:$I$1004,'Sales Orders'!$E$5:$E$1004,$A122),2))</f>
        <v/>
      </c>
      <c r="U122" s="40">
        <f>IF($A122="","",ROUND(SUMIFS('Sales Orders'!$K$5:$K$1004,'Sales Orders'!$E$5:$E$1004,$A122),2))</f>
        <v/>
      </c>
      <c r="V122" s="40">
        <f>IF($A122="","",T122-U122)</f>
        <v/>
      </c>
      <c r="W122" s="41">
        <f>IF($A122="","",IF(L122+MAX(0,O122)&lt;=0,"",L122/(L122+MAX(0,O122))))</f>
        <v/>
      </c>
      <c r="X122" s="38">
        <f>IF($A122="","",COUNTIF($T$5:$T$204,"&gt;"&amp;T122)+COUNTIF($T$5:T122,T122))</f>
        <v/>
      </c>
      <c r="Y122" s="38">
        <f>IF(OR(Q122="Reorder",Q122="Out of stock"),COUNTIF($Q$5:Q122,"Reorder")+COUNTIF($Q$5:Q122,"Out of stock"),"")</f>
        <v/>
      </c>
    </row>
    <row r="123">
      <c r="A123" s="24" t="n"/>
      <c r="B123" s="24" t="n"/>
      <c r="C123" s="24" t="n"/>
      <c r="D123" s="24" t="n"/>
      <c r="E123" s="24" t="n"/>
      <c r="F123" s="30" t="n"/>
      <c r="G123" s="30" t="n"/>
      <c r="H123" s="25" t="n"/>
      <c r="I123" s="25" t="n"/>
      <c r="J123" s="25" t="n"/>
      <c r="K123" s="38">
        <f>IF($A123="","",SUMIFS('Purchase Orders'!$J$5:$J$504,'Purchase Orders'!$D$5:$D$504,$A123))</f>
        <v/>
      </c>
      <c r="L123" s="38">
        <f>IF($A123="","",SUMIFS('Sales Orders'!$G$5:$G$1004,'Sales Orders'!$E$5:$E$1004,$A123))</f>
        <v/>
      </c>
      <c r="M123" s="38">
        <f>IF($A123="","",SUMIFS('Stock In-Out'!$E$5:$E$504,'Stock In-Out'!$B$5:$B$504,$A123,'Stock In-Out'!$D$5:$D$504,"In"))</f>
        <v/>
      </c>
      <c r="N123" s="38">
        <f>IF($A123="","",SUMIFS('Stock In-Out'!$E$5:$E$504,'Stock In-Out'!$B$5:$B$504,$A123,'Stock In-Out'!$D$5:$D$504,"Out"))</f>
        <v/>
      </c>
      <c r="O123" s="38">
        <f>IF($A123="","",H123+K123+M123-L123-N123)</f>
        <v/>
      </c>
      <c r="P123" s="38">
        <f>IF($A123="","",SUMIFS('Purchase Orders'!$K$5:$K$504,'Purchase Orders'!$D$5:$D$504,$A123))</f>
        <v/>
      </c>
      <c r="Q123" s="39">
        <f>IF($A123="","",IF(O123&lt;=0,"Out of stock",IF(O123&lt;=I123,"Reorder","OK")))</f>
        <v/>
      </c>
      <c r="R123" s="38">
        <f>IF($A123="","",IF(Q123="OK",0,MAX(0,J123-P123)))</f>
        <v/>
      </c>
      <c r="S123" s="40">
        <f>IF($A123="","",ROUND(O123*F123,2))</f>
        <v/>
      </c>
      <c r="T123" s="40">
        <f>IF($A123="","",ROUND(SUMIFS('Sales Orders'!$I$5:$I$1004,'Sales Orders'!$E$5:$E$1004,$A123),2))</f>
        <v/>
      </c>
      <c r="U123" s="40">
        <f>IF($A123="","",ROUND(SUMIFS('Sales Orders'!$K$5:$K$1004,'Sales Orders'!$E$5:$E$1004,$A123),2))</f>
        <v/>
      </c>
      <c r="V123" s="40">
        <f>IF($A123="","",T123-U123)</f>
        <v/>
      </c>
      <c r="W123" s="41">
        <f>IF($A123="","",IF(L123+MAX(0,O123)&lt;=0,"",L123/(L123+MAX(0,O123))))</f>
        <v/>
      </c>
      <c r="X123" s="38">
        <f>IF($A123="","",COUNTIF($T$5:$T$204,"&gt;"&amp;T123)+COUNTIF($T$5:T123,T123))</f>
        <v/>
      </c>
      <c r="Y123" s="38">
        <f>IF(OR(Q123="Reorder",Q123="Out of stock"),COUNTIF($Q$5:Q123,"Reorder")+COUNTIF($Q$5:Q123,"Out of stock"),"")</f>
        <v/>
      </c>
    </row>
    <row r="124">
      <c r="A124" s="24" t="n"/>
      <c r="B124" s="24" t="n"/>
      <c r="C124" s="24" t="n"/>
      <c r="D124" s="24" t="n"/>
      <c r="E124" s="24" t="n"/>
      <c r="F124" s="30" t="n"/>
      <c r="G124" s="30" t="n"/>
      <c r="H124" s="25" t="n"/>
      <c r="I124" s="25" t="n"/>
      <c r="J124" s="25" t="n"/>
      <c r="K124" s="38">
        <f>IF($A124="","",SUMIFS('Purchase Orders'!$J$5:$J$504,'Purchase Orders'!$D$5:$D$504,$A124))</f>
        <v/>
      </c>
      <c r="L124" s="38">
        <f>IF($A124="","",SUMIFS('Sales Orders'!$G$5:$G$1004,'Sales Orders'!$E$5:$E$1004,$A124))</f>
        <v/>
      </c>
      <c r="M124" s="38">
        <f>IF($A124="","",SUMIFS('Stock In-Out'!$E$5:$E$504,'Stock In-Out'!$B$5:$B$504,$A124,'Stock In-Out'!$D$5:$D$504,"In"))</f>
        <v/>
      </c>
      <c r="N124" s="38">
        <f>IF($A124="","",SUMIFS('Stock In-Out'!$E$5:$E$504,'Stock In-Out'!$B$5:$B$504,$A124,'Stock In-Out'!$D$5:$D$504,"Out"))</f>
        <v/>
      </c>
      <c r="O124" s="38">
        <f>IF($A124="","",H124+K124+M124-L124-N124)</f>
        <v/>
      </c>
      <c r="P124" s="38">
        <f>IF($A124="","",SUMIFS('Purchase Orders'!$K$5:$K$504,'Purchase Orders'!$D$5:$D$504,$A124))</f>
        <v/>
      </c>
      <c r="Q124" s="39">
        <f>IF($A124="","",IF(O124&lt;=0,"Out of stock",IF(O124&lt;=I124,"Reorder","OK")))</f>
        <v/>
      </c>
      <c r="R124" s="38">
        <f>IF($A124="","",IF(Q124="OK",0,MAX(0,J124-P124)))</f>
        <v/>
      </c>
      <c r="S124" s="40">
        <f>IF($A124="","",ROUND(O124*F124,2))</f>
        <v/>
      </c>
      <c r="T124" s="40">
        <f>IF($A124="","",ROUND(SUMIFS('Sales Orders'!$I$5:$I$1004,'Sales Orders'!$E$5:$E$1004,$A124),2))</f>
        <v/>
      </c>
      <c r="U124" s="40">
        <f>IF($A124="","",ROUND(SUMIFS('Sales Orders'!$K$5:$K$1004,'Sales Orders'!$E$5:$E$1004,$A124),2))</f>
        <v/>
      </c>
      <c r="V124" s="40">
        <f>IF($A124="","",T124-U124)</f>
        <v/>
      </c>
      <c r="W124" s="41">
        <f>IF($A124="","",IF(L124+MAX(0,O124)&lt;=0,"",L124/(L124+MAX(0,O124))))</f>
        <v/>
      </c>
      <c r="X124" s="38">
        <f>IF($A124="","",COUNTIF($T$5:$T$204,"&gt;"&amp;T124)+COUNTIF($T$5:T124,T124))</f>
        <v/>
      </c>
      <c r="Y124" s="38">
        <f>IF(OR(Q124="Reorder",Q124="Out of stock"),COUNTIF($Q$5:Q124,"Reorder")+COUNTIF($Q$5:Q124,"Out of stock"),"")</f>
        <v/>
      </c>
    </row>
    <row r="125">
      <c r="A125" s="24" t="n"/>
      <c r="B125" s="24" t="n"/>
      <c r="C125" s="24" t="n"/>
      <c r="D125" s="24" t="n"/>
      <c r="E125" s="24" t="n"/>
      <c r="F125" s="30" t="n"/>
      <c r="G125" s="30" t="n"/>
      <c r="H125" s="25" t="n"/>
      <c r="I125" s="25" t="n"/>
      <c r="J125" s="25" t="n"/>
      <c r="K125" s="38">
        <f>IF($A125="","",SUMIFS('Purchase Orders'!$J$5:$J$504,'Purchase Orders'!$D$5:$D$504,$A125))</f>
        <v/>
      </c>
      <c r="L125" s="38">
        <f>IF($A125="","",SUMIFS('Sales Orders'!$G$5:$G$1004,'Sales Orders'!$E$5:$E$1004,$A125))</f>
        <v/>
      </c>
      <c r="M125" s="38">
        <f>IF($A125="","",SUMIFS('Stock In-Out'!$E$5:$E$504,'Stock In-Out'!$B$5:$B$504,$A125,'Stock In-Out'!$D$5:$D$504,"In"))</f>
        <v/>
      </c>
      <c r="N125" s="38">
        <f>IF($A125="","",SUMIFS('Stock In-Out'!$E$5:$E$504,'Stock In-Out'!$B$5:$B$504,$A125,'Stock In-Out'!$D$5:$D$504,"Out"))</f>
        <v/>
      </c>
      <c r="O125" s="38">
        <f>IF($A125="","",H125+K125+M125-L125-N125)</f>
        <v/>
      </c>
      <c r="P125" s="38">
        <f>IF($A125="","",SUMIFS('Purchase Orders'!$K$5:$K$504,'Purchase Orders'!$D$5:$D$504,$A125))</f>
        <v/>
      </c>
      <c r="Q125" s="39">
        <f>IF($A125="","",IF(O125&lt;=0,"Out of stock",IF(O125&lt;=I125,"Reorder","OK")))</f>
        <v/>
      </c>
      <c r="R125" s="38">
        <f>IF($A125="","",IF(Q125="OK",0,MAX(0,J125-P125)))</f>
        <v/>
      </c>
      <c r="S125" s="40">
        <f>IF($A125="","",ROUND(O125*F125,2))</f>
        <v/>
      </c>
      <c r="T125" s="40">
        <f>IF($A125="","",ROUND(SUMIFS('Sales Orders'!$I$5:$I$1004,'Sales Orders'!$E$5:$E$1004,$A125),2))</f>
        <v/>
      </c>
      <c r="U125" s="40">
        <f>IF($A125="","",ROUND(SUMIFS('Sales Orders'!$K$5:$K$1004,'Sales Orders'!$E$5:$E$1004,$A125),2))</f>
        <v/>
      </c>
      <c r="V125" s="40">
        <f>IF($A125="","",T125-U125)</f>
        <v/>
      </c>
      <c r="W125" s="41">
        <f>IF($A125="","",IF(L125+MAX(0,O125)&lt;=0,"",L125/(L125+MAX(0,O125))))</f>
        <v/>
      </c>
      <c r="X125" s="38">
        <f>IF($A125="","",COUNTIF($T$5:$T$204,"&gt;"&amp;T125)+COUNTIF($T$5:T125,T125))</f>
        <v/>
      </c>
      <c r="Y125" s="38">
        <f>IF(OR(Q125="Reorder",Q125="Out of stock"),COUNTIF($Q$5:Q125,"Reorder")+COUNTIF($Q$5:Q125,"Out of stock"),"")</f>
        <v/>
      </c>
    </row>
    <row r="126">
      <c r="A126" s="24" t="n"/>
      <c r="B126" s="24" t="n"/>
      <c r="C126" s="24" t="n"/>
      <c r="D126" s="24" t="n"/>
      <c r="E126" s="24" t="n"/>
      <c r="F126" s="30" t="n"/>
      <c r="G126" s="30" t="n"/>
      <c r="H126" s="25" t="n"/>
      <c r="I126" s="25" t="n"/>
      <c r="J126" s="25" t="n"/>
      <c r="K126" s="38">
        <f>IF($A126="","",SUMIFS('Purchase Orders'!$J$5:$J$504,'Purchase Orders'!$D$5:$D$504,$A126))</f>
        <v/>
      </c>
      <c r="L126" s="38">
        <f>IF($A126="","",SUMIFS('Sales Orders'!$G$5:$G$1004,'Sales Orders'!$E$5:$E$1004,$A126))</f>
        <v/>
      </c>
      <c r="M126" s="38">
        <f>IF($A126="","",SUMIFS('Stock In-Out'!$E$5:$E$504,'Stock In-Out'!$B$5:$B$504,$A126,'Stock In-Out'!$D$5:$D$504,"In"))</f>
        <v/>
      </c>
      <c r="N126" s="38">
        <f>IF($A126="","",SUMIFS('Stock In-Out'!$E$5:$E$504,'Stock In-Out'!$B$5:$B$504,$A126,'Stock In-Out'!$D$5:$D$504,"Out"))</f>
        <v/>
      </c>
      <c r="O126" s="38">
        <f>IF($A126="","",H126+K126+M126-L126-N126)</f>
        <v/>
      </c>
      <c r="P126" s="38">
        <f>IF($A126="","",SUMIFS('Purchase Orders'!$K$5:$K$504,'Purchase Orders'!$D$5:$D$504,$A126))</f>
        <v/>
      </c>
      <c r="Q126" s="39">
        <f>IF($A126="","",IF(O126&lt;=0,"Out of stock",IF(O126&lt;=I126,"Reorder","OK")))</f>
        <v/>
      </c>
      <c r="R126" s="38">
        <f>IF($A126="","",IF(Q126="OK",0,MAX(0,J126-P126)))</f>
        <v/>
      </c>
      <c r="S126" s="40">
        <f>IF($A126="","",ROUND(O126*F126,2))</f>
        <v/>
      </c>
      <c r="T126" s="40">
        <f>IF($A126="","",ROUND(SUMIFS('Sales Orders'!$I$5:$I$1004,'Sales Orders'!$E$5:$E$1004,$A126),2))</f>
        <v/>
      </c>
      <c r="U126" s="40">
        <f>IF($A126="","",ROUND(SUMIFS('Sales Orders'!$K$5:$K$1004,'Sales Orders'!$E$5:$E$1004,$A126),2))</f>
        <v/>
      </c>
      <c r="V126" s="40">
        <f>IF($A126="","",T126-U126)</f>
        <v/>
      </c>
      <c r="W126" s="41">
        <f>IF($A126="","",IF(L126+MAX(0,O126)&lt;=0,"",L126/(L126+MAX(0,O126))))</f>
        <v/>
      </c>
      <c r="X126" s="38">
        <f>IF($A126="","",COUNTIF($T$5:$T$204,"&gt;"&amp;T126)+COUNTIF($T$5:T126,T126))</f>
        <v/>
      </c>
      <c r="Y126" s="38">
        <f>IF(OR(Q126="Reorder",Q126="Out of stock"),COUNTIF($Q$5:Q126,"Reorder")+COUNTIF($Q$5:Q126,"Out of stock"),"")</f>
        <v/>
      </c>
    </row>
    <row r="127">
      <c r="A127" s="24" t="n"/>
      <c r="B127" s="24" t="n"/>
      <c r="C127" s="24" t="n"/>
      <c r="D127" s="24" t="n"/>
      <c r="E127" s="24" t="n"/>
      <c r="F127" s="30" t="n"/>
      <c r="G127" s="30" t="n"/>
      <c r="H127" s="25" t="n"/>
      <c r="I127" s="25" t="n"/>
      <c r="J127" s="25" t="n"/>
      <c r="K127" s="38">
        <f>IF($A127="","",SUMIFS('Purchase Orders'!$J$5:$J$504,'Purchase Orders'!$D$5:$D$504,$A127))</f>
        <v/>
      </c>
      <c r="L127" s="38">
        <f>IF($A127="","",SUMIFS('Sales Orders'!$G$5:$G$1004,'Sales Orders'!$E$5:$E$1004,$A127))</f>
        <v/>
      </c>
      <c r="M127" s="38">
        <f>IF($A127="","",SUMIFS('Stock In-Out'!$E$5:$E$504,'Stock In-Out'!$B$5:$B$504,$A127,'Stock In-Out'!$D$5:$D$504,"In"))</f>
        <v/>
      </c>
      <c r="N127" s="38">
        <f>IF($A127="","",SUMIFS('Stock In-Out'!$E$5:$E$504,'Stock In-Out'!$B$5:$B$504,$A127,'Stock In-Out'!$D$5:$D$504,"Out"))</f>
        <v/>
      </c>
      <c r="O127" s="38">
        <f>IF($A127="","",H127+K127+M127-L127-N127)</f>
        <v/>
      </c>
      <c r="P127" s="38">
        <f>IF($A127="","",SUMIFS('Purchase Orders'!$K$5:$K$504,'Purchase Orders'!$D$5:$D$504,$A127))</f>
        <v/>
      </c>
      <c r="Q127" s="39">
        <f>IF($A127="","",IF(O127&lt;=0,"Out of stock",IF(O127&lt;=I127,"Reorder","OK")))</f>
        <v/>
      </c>
      <c r="R127" s="38">
        <f>IF($A127="","",IF(Q127="OK",0,MAX(0,J127-P127)))</f>
        <v/>
      </c>
      <c r="S127" s="40">
        <f>IF($A127="","",ROUND(O127*F127,2))</f>
        <v/>
      </c>
      <c r="T127" s="40">
        <f>IF($A127="","",ROUND(SUMIFS('Sales Orders'!$I$5:$I$1004,'Sales Orders'!$E$5:$E$1004,$A127),2))</f>
        <v/>
      </c>
      <c r="U127" s="40">
        <f>IF($A127="","",ROUND(SUMIFS('Sales Orders'!$K$5:$K$1004,'Sales Orders'!$E$5:$E$1004,$A127),2))</f>
        <v/>
      </c>
      <c r="V127" s="40">
        <f>IF($A127="","",T127-U127)</f>
        <v/>
      </c>
      <c r="W127" s="41">
        <f>IF($A127="","",IF(L127+MAX(0,O127)&lt;=0,"",L127/(L127+MAX(0,O127))))</f>
        <v/>
      </c>
      <c r="X127" s="38">
        <f>IF($A127="","",COUNTIF($T$5:$T$204,"&gt;"&amp;T127)+COUNTIF($T$5:T127,T127))</f>
        <v/>
      </c>
      <c r="Y127" s="38">
        <f>IF(OR(Q127="Reorder",Q127="Out of stock"),COUNTIF($Q$5:Q127,"Reorder")+COUNTIF($Q$5:Q127,"Out of stock"),"")</f>
        <v/>
      </c>
    </row>
    <row r="128">
      <c r="A128" s="24" t="n"/>
      <c r="B128" s="24" t="n"/>
      <c r="C128" s="24" t="n"/>
      <c r="D128" s="24" t="n"/>
      <c r="E128" s="24" t="n"/>
      <c r="F128" s="30" t="n"/>
      <c r="G128" s="30" t="n"/>
      <c r="H128" s="25" t="n"/>
      <c r="I128" s="25" t="n"/>
      <c r="J128" s="25" t="n"/>
      <c r="K128" s="38">
        <f>IF($A128="","",SUMIFS('Purchase Orders'!$J$5:$J$504,'Purchase Orders'!$D$5:$D$504,$A128))</f>
        <v/>
      </c>
      <c r="L128" s="38">
        <f>IF($A128="","",SUMIFS('Sales Orders'!$G$5:$G$1004,'Sales Orders'!$E$5:$E$1004,$A128))</f>
        <v/>
      </c>
      <c r="M128" s="38">
        <f>IF($A128="","",SUMIFS('Stock In-Out'!$E$5:$E$504,'Stock In-Out'!$B$5:$B$504,$A128,'Stock In-Out'!$D$5:$D$504,"In"))</f>
        <v/>
      </c>
      <c r="N128" s="38">
        <f>IF($A128="","",SUMIFS('Stock In-Out'!$E$5:$E$504,'Stock In-Out'!$B$5:$B$504,$A128,'Stock In-Out'!$D$5:$D$504,"Out"))</f>
        <v/>
      </c>
      <c r="O128" s="38">
        <f>IF($A128="","",H128+K128+M128-L128-N128)</f>
        <v/>
      </c>
      <c r="P128" s="38">
        <f>IF($A128="","",SUMIFS('Purchase Orders'!$K$5:$K$504,'Purchase Orders'!$D$5:$D$504,$A128))</f>
        <v/>
      </c>
      <c r="Q128" s="39">
        <f>IF($A128="","",IF(O128&lt;=0,"Out of stock",IF(O128&lt;=I128,"Reorder","OK")))</f>
        <v/>
      </c>
      <c r="R128" s="38">
        <f>IF($A128="","",IF(Q128="OK",0,MAX(0,J128-P128)))</f>
        <v/>
      </c>
      <c r="S128" s="40">
        <f>IF($A128="","",ROUND(O128*F128,2))</f>
        <v/>
      </c>
      <c r="T128" s="40">
        <f>IF($A128="","",ROUND(SUMIFS('Sales Orders'!$I$5:$I$1004,'Sales Orders'!$E$5:$E$1004,$A128),2))</f>
        <v/>
      </c>
      <c r="U128" s="40">
        <f>IF($A128="","",ROUND(SUMIFS('Sales Orders'!$K$5:$K$1004,'Sales Orders'!$E$5:$E$1004,$A128),2))</f>
        <v/>
      </c>
      <c r="V128" s="40">
        <f>IF($A128="","",T128-U128)</f>
        <v/>
      </c>
      <c r="W128" s="41">
        <f>IF($A128="","",IF(L128+MAX(0,O128)&lt;=0,"",L128/(L128+MAX(0,O128))))</f>
        <v/>
      </c>
      <c r="X128" s="38">
        <f>IF($A128="","",COUNTIF($T$5:$T$204,"&gt;"&amp;T128)+COUNTIF($T$5:T128,T128))</f>
        <v/>
      </c>
      <c r="Y128" s="38">
        <f>IF(OR(Q128="Reorder",Q128="Out of stock"),COUNTIF($Q$5:Q128,"Reorder")+COUNTIF($Q$5:Q128,"Out of stock"),"")</f>
        <v/>
      </c>
    </row>
    <row r="129">
      <c r="A129" s="24" t="n"/>
      <c r="B129" s="24" t="n"/>
      <c r="C129" s="24" t="n"/>
      <c r="D129" s="24" t="n"/>
      <c r="E129" s="24" t="n"/>
      <c r="F129" s="30" t="n"/>
      <c r="G129" s="30" t="n"/>
      <c r="H129" s="25" t="n"/>
      <c r="I129" s="25" t="n"/>
      <c r="J129" s="25" t="n"/>
      <c r="K129" s="38">
        <f>IF($A129="","",SUMIFS('Purchase Orders'!$J$5:$J$504,'Purchase Orders'!$D$5:$D$504,$A129))</f>
        <v/>
      </c>
      <c r="L129" s="38">
        <f>IF($A129="","",SUMIFS('Sales Orders'!$G$5:$G$1004,'Sales Orders'!$E$5:$E$1004,$A129))</f>
        <v/>
      </c>
      <c r="M129" s="38">
        <f>IF($A129="","",SUMIFS('Stock In-Out'!$E$5:$E$504,'Stock In-Out'!$B$5:$B$504,$A129,'Stock In-Out'!$D$5:$D$504,"In"))</f>
        <v/>
      </c>
      <c r="N129" s="38">
        <f>IF($A129="","",SUMIFS('Stock In-Out'!$E$5:$E$504,'Stock In-Out'!$B$5:$B$504,$A129,'Stock In-Out'!$D$5:$D$504,"Out"))</f>
        <v/>
      </c>
      <c r="O129" s="38">
        <f>IF($A129="","",H129+K129+M129-L129-N129)</f>
        <v/>
      </c>
      <c r="P129" s="38">
        <f>IF($A129="","",SUMIFS('Purchase Orders'!$K$5:$K$504,'Purchase Orders'!$D$5:$D$504,$A129))</f>
        <v/>
      </c>
      <c r="Q129" s="39">
        <f>IF($A129="","",IF(O129&lt;=0,"Out of stock",IF(O129&lt;=I129,"Reorder","OK")))</f>
        <v/>
      </c>
      <c r="R129" s="38">
        <f>IF($A129="","",IF(Q129="OK",0,MAX(0,J129-P129)))</f>
        <v/>
      </c>
      <c r="S129" s="40">
        <f>IF($A129="","",ROUND(O129*F129,2))</f>
        <v/>
      </c>
      <c r="T129" s="40">
        <f>IF($A129="","",ROUND(SUMIFS('Sales Orders'!$I$5:$I$1004,'Sales Orders'!$E$5:$E$1004,$A129),2))</f>
        <v/>
      </c>
      <c r="U129" s="40">
        <f>IF($A129="","",ROUND(SUMIFS('Sales Orders'!$K$5:$K$1004,'Sales Orders'!$E$5:$E$1004,$A129),2))</f>
        <v/>
      </c>
      <c r="V129" s="40">
        <f>IF($A129="","",T129-U129)</f>
        <v/>
      </c>
      <c r="W129" s="41">
        <f>IF($A129="","",IF(L129+MAX(0,O129)&lt;=0,"",L129/(L129+MAX(0,O129))))</f>
        <v/>
      </c>
      <c r="X129" s="38">
        <f>IF($A129="","",COUNTIF($T$5:$T$204,"&gt;"&amp;T129)+COUNTIF($T$5:T129,T129))</f>
        <v/>
      </c>
      <c r="Y129" s="38">
        <f>IF(OR(Q129="Reorder",Q129="Out of stock"),COUNTIF($Q$5:Q129,"Reorder")+COUNTIF($Q$5:Q129,"Out of stock"),"")</f>
        <v/>
      </c>
    </row>
    <row r="130">
      <c r="A130" s="24" t="n"/>
      <c r="B130" s="24" t="n"/>
      <c r="C130" s="24" t="n"/>
      <c r="D130" s="24" t="n"/>
      <c r="E130" s="24" t="n"/>
      <c r="F130" s="30" t="n"/>
      <c r="G130" s="30" t="n"/>
      <c r="H130" s="25" t="n"/>
      <c r="I130" s="25" t="n"/>
      <c r="J130" s="25" t="n"/>
      <c r="K130" s="38">
        <f>IF($A130="","",SUMIFS('Purchase Orders'!$J$5:$J$504,'Purchase Orders'!$D$5:$D$504,$A130))</f>
        <v/>
      </c>
      <c r="L130" s="38">
        <f>IF($A130="","",SUMIFS('Sales Orders'!$G$5:$G$1004,'Sales Orders'!$E$5:$E$1004,$A130))</f>
        <v/>
      </c>
      <c r="M130" s="38">
        <f>IF($A130="","",SUMIFS('Stock In-Out'!$E$5:$E$504,'Stock In-Out'!$B$5:$B$504,$A130,'Stock In-Out'!$D$5:$D$504,"In"))</f>
        <v/>
      </c>
      <c r="N130" s="38">
        <f>IF($A130="","",SUMIFS('Stock In-Out'!$E$5:$E$504,'Stock In-Out'!$B$5:$B$504,$A130,'Stock In-Out'!$D$5:$D$504,"Out"))</f>
        <v/>
      </c>
      <c r="O130" s="38">
        <f>IF($A130="","",H130+K130+M130-L130-N130)</f>
        <v/>
      </c>
      <c r="P130" s="38">
        <f>IF($A130="","",SUMIFS('Purchase Orders'!$K$5:$K$504,'Purchase Orders'!$D$5:$D$504,$A130))</f>
        <v/>
      </c>
      <c r="Q130" s="39">
        <f>IF($A130="","",IF(O130&lt;=0,"Out of stock",IF(O130&lt;=I130,"Reorder","OK")))</f>
        <v/>
      </c>
      <c r="R130" s="38">
        <f>IF($A130="","",IF(Q130="OK",0,MAX(0,J130-P130)))</f>
        <v/>
      </c>
      <c r="S130" s="40">
        <f>IF($A130="","",ROUND(O130*F130,2))</f>
        <v/>
      </c>
      <c r="T130" s="40">
        <f>IF($A130="","",ROUND(SUMIFS('Sales Orders'!$I$5:$I$1004,'Sales Orders'!$E$5:$E$1004,$A130),2))</f>
        <v/>
      </c>
      <c r="U130" s="40">
        <f>IF($A130="","",ROUND(SUMIFS('Sales Orders'!$K$5:$K$1004,'Sales Orders'!$E$5:$E$1004,$A130),2))</f>
        <v/>
      </c>
      <c r="V130" s="40">
        <f>IF($A130="","",T130-U130)</f>
        <v/>
      </c>
      <c r="W130" s="41">
        <f>IF($A130="","",IF(L130+MAX(0,O130)&lt;=0,"",L130/(L130+MAX(0,O130))))</f>
        <v/>
      </c>
      <c r="X130" s="38">
        <f>IF($A130="","",COUNTIF($T$5:$T$204,"&gt;"&amp;T130)+COUNTIF($T$5:T130,T130))</f>
        <v/>
      </c>
      <c r="Y130" s="38">
        <f>IF(OR(Q130="Reorder",Q130="Out of stock"),COUNTIF($Q$5:Q130,"Reorder")+COUNTIF($Q$5:Q130,"Out of stock"),"")</f>
        <v/>
      </c>
    </row>
    <row r="131">
      <c r="A131" s="24" t="n"/>
      <c r="B131" s="24" t="n"/>
      <c r="C131" s="24" t="n"/>
      <c r="D131" s="24" t="n"/>
      <c r="E131" s="24" t="n"/>
      <c r="F131" s="30" t="n"/>
      <c r="G131" s="30" t="n"/>
      <c r="H131" s="25" t="n"/>
      <c r="I131" s="25" t="n"/>
      <c r="J131" s="25" t="n"/>
      <c r="K131" s="38">
        <f>IF($A131="","",SUMIFS('Purchase Orders'!$J$5:$J$504,'Purchase Orders'!$D$5:$D$504,$A131))</f>
        <v/>
      </c>
      <c r="L131" s="38">
        <f>IF($A131="","",SUMIFS('Sales Orders'!$G$5:$G$1004,'Sales Orders'!$E$5:$E$1004,$A131))</f>
        <v/>
      </c>
      <c r="M131" s="38">
        <f>IF($A131="","",SUMIFS('Stock In-Out'!$E$5:$E$504,'Stock In-Out'!$B$5:$B$504,$A131,'Stock In-Out'!$D$5:$D$504,"In"))</f>
        <v/>
      </c>
      <c r="N131" s="38">
        <f>IF($A131="","",SUMIFS('Stock In-Out'!$E$5:$E$504,'Stock In-Out'!$B$5:$B$504,$A131,'Stock In-Out'!$D$5:$D$504,"Out"))</f>
        <v/>
      </c>
      <c r="O131" s="38">
        <f>IF($A131="","",H131+K131+M131-L131-N131)</f>
        <v/>
      </c>
      <c r="P131" s="38">
        <f>IF($A131="","",SUMIFS('Purchase Orders'!$K$5:$K$504,'Purchase Orders'!$D$5:$D$504,$A131))</f>
        <v/>
      </c>
      <c r="Q131" s="39">
        <f>IF($A131="","",IF(O131&lt;=0,"Out of stock",IF(O131&lt;=I131,"Reorder","OK")))</f>
        <v/>
      </c>
      <c r="R131" s="38">
        <f>IF($A131="","",IF(Q131="OK",0,MAX(0,J131-P131)))</f>
        <v/>
      </c>
      <c r="S131" s="40">
        <f>IF($A131="","",ROUND(O131*F131,2))</f>
        <v/>
      </c>
      <c r="T131" s="40">
        <f>IF($A131="","",ROUND(SUMIFS('Sales Orders'!$I$5:$I$1004,'Sales Orders'!$E$5:$E$1004,$A131),2))</f>
        <v/>
      </c>
      <c r="U131" s="40">
        <f>IF($A131="","",ROUND(SUMIFS('Sales Orders'!$K$5:$K$1004,'Sales Orders'!$E$5:$E$1004,$A131),2))</f>
        <v/>
      </c>
      <c r="V131" s="40">
        <f>IF($A131="","",T131-U131)</f>
        <v/>
      </c>
      <c r="W131" s="41">
        <f>IF($A131="","",IF(L131+MAX(0,O131)&lt;=0,"",L131/(L131+MAX(0,O131))))</f>
        <v/>
      </c>
      <c r="X131" s="38">
        <f>IF($A131="","",COUNTIF($T$5:$T$204,"&gt;"&amp;T131)+COUNTIF($T$5:T131,T131))</f>
        <v/>
      </c>
      <c r="Y131" s="38">
        <f>IF(OR(Q131="Reorder",Q131="Out of stock"),COUNTIF($Q$5:Q131,"Reorder")+COUNTIF($Q$5:Q131,"Out of stock"),"")</f>
        <v/>
      </c>
    </row>
    <row r="132">
      <c r="A132" s="24" t="n"/>
      <c r="B132" s="24" t="n"/>
      <c r="C132" s="24" t="n"/>
      <c r="D132" s="24" t="n"/>
      <c r="E132" s="24" t="n"/>
      <c r="F132" s="30" t="n"/>
      <c r="G132" s="30" t="n"/>
      <c r="H132" s="25" t="n"/>
      <c r="I132" s="25" t="n"/>
      <c r="J132" s="25" t="n"/>
      <c r="K132" s="38">
        <f>IF($A132="","",SUMIFS('Purchase Orders'!$J$5:$J$504,'Purchase Orders'!$D$5:$D$504,$A132))</f>
        <v/>
      </c>
      <c r="L132" s="38">
        <f>IF($A132="","",SUMIFS('Sales Orders'!$G$5:$G$1004,'Sales Orders'!$E$5:$E$1004,$A132))</f>
        <v/>
      </c>
      <c r="M132" s="38">
        <f>IF($A132="","",SUMIFS('Stock In-Out'!$E$5:$E$504,'Stock In-Out'!$B$5:$B$504,$A132,'Stock In-Out'!$D$5:$D$504,"In"))</f>
        <v/>
      </c>
      <c r="N132" s="38">
        <f>IF($A132="","",SUMIFS('Stock In-Out'!$E$5:$E$504,'Stock In-Out'!$B$5:$B$504,$A132,'Stock In-Out'!$D$5:$D$504,"Out"))</f>
        <v/>
      </c>
      <c r="O132" s="38">
        <f>IF($A132="","",H132+K132+M132-L132-N132)</f>
        <v/>
      </c>
      <c r="P132" s="38">
        <f>IF($A132="","",SUMIFS('Purchase Orders'!$K$5:$K$504,'Purchase Orders'!$D$5:$D$504,$A132))</f>
        <v/>
      </c>
      <c r="Q132" s="39">
        <f>IF($A132="","",IF(O132&lt;=0,"Out of stock",IF(O132&lt;=I132,"Reorder","OK")))</f>
        <v/>
      </c>
      <c r="R132" s="38">
        <f>IF($A132="","",IF(Q132="OK",0,MAX(0,J132-P132)))</f>
        <v/>
      </c>
      <c r="S132" s="40">
        <f>IF($A132="","",ROUND(O132*F132,2))</f>
        <v/>
      </c>
      <c r="T132" s="40">
        <f>IF($A132="","",ROUND(SUMIFS('Sales Orders'!$I$5:$I$1004,'Sales Orders'!$E$5:$E$1004,$A132),2))</f>
        <v/>
      </c>
      <c r="U132" s="40">
        <f>IF($A132="","",ROUND(SUMIFS('Sales Orders'!$K$5:$K$1004,'Sales Orders'!$E$5:$E$1004,$A132),2))</f>
        <v/>
      </c>
      <c r="V132" s="40">
        <f>IF($A132="","",T132-U132)</f>
        <v/>
      </c>
      <c r="W132" s="41">
        <f>IF($A132="","",IF(L132+MAX(0,O132)&lt;=0,"",L132/(L132+MAX(0,O132))))</f>
        <v/>
      </c>
      <c r="X132" s="38">
        <f>IF($A132="","",COUNTIF($T$5:$T$204,"&gt;"&amp;T132)+COUNTIF($T$5:T132,T132))</f>
        <v/>
      </c>
      <c r="Y132" s="38">
        <f>IF(OR(Q132="Reorder",Q132="Out of stock"),COUNTIF($Q$5:Q132,"Reorder")+COUNTIF($Q$5:Q132,"Out of stock"),"")</f>
        <v/>
      </c>
    </row>
    <row r="133">
      <c r="A133" s="24" t="n"/>
      <c r="B133" s="24" t="n"/>
      <c r="C133" s="24" t="n"/>
      <c r="D133" s="24" t="n"/>
      <c r="E133" s="24" t="n"/>
      <c r="F133" s="30" t="n"/>
      <c r="G133" s="30" t="n"/>
      <c r="H133" s="25" t="n"/>
      <c r="I133" s="25" t="n"/>
      <c r="J133" s="25" t="n"/>
      <c r="K133" s="38">
        <f>IF($A133="","",SUMIFS('Purchase Orders'!$J$5:$J$504,'Purchase Orders'!$D$5:$D$504,$A133))</f>
        <v/>
      </c>
      <c r="L133" s="38">
        <f>IF($A133="","",SUMIFS('Sales Orders'!$G$5:$G$1004,'Sales Orders'!$E$5:$E$1004,$A133))</f>
        <v/>
      </c>
      <c r="M133" s="38">
        <f>IF($A133="","",SUMIFS('Stock In-Out'!$E$5:$E$504,'Stock In-Out'!$B$5:$B$504,$A133,'Stock In-Out'!$D$5:$D$504,"In"))</f>
        <v/>
      </c>
      <c r="N133" s="38">
        <f>IF($A133="","",SUMIFS('Stock In-Out'!$E$5:$E$504,'Stock In-Out'!$B$5:$B$504,$A133,'Stock In-Out'!$D$5:$D$504,"Out"))</f>
        <v/>
      </c>
      <c r="O133" s="38">
        <f>IF($A133="","",H133+K133+M133-L133-N133)</f>
        <v/>
      </c>
      <c r="P133" s="38">
        <f>IF($A133="","",SUMIFS('Purchase Orders'!$K$5:$K$504,'Purchase Orders'!$D$5:$D$504,$A133))</f>
        <v/>
      </c>
      <c r="Q133" s="39">
        <f>IF($A133="","",IF(O133&lt;=0,"Out of stock",IF(O133&lt;=I133,"Reorder","OK")))</f>
        <v/>
      </c>
      <c r="R133" s="38">
        <f>IF($A133="","",IF(Q133="OK",0,MAX(0,J133-P133)))</f>
        <v/>
      </c>
      <c r="S133" s="40">
        <f>IF($A133="","",ROUND(O133*F133,2))</f>
        <v/>
      </c>
      <c r="T133" s="40">
        <f>IF($A133="","",ROUND(SUMIFS('Sales Orders'!$I$5:$I$1004,'Sales Orders'!$E$5:$E$1004,$A133),2))</f>
        <v/>
      </c>
      <c r="U133" s="40">
        <f>IF($A133="","",ROUND(SUMIFS('Sales Orders'!$K$5:$K$1004,'Sales Orders'!$E$5:$E$1004,$A133),2))</f>
        <v/>
      </c>
      <c r="V133" s="40">
        <f>IF($A133="","",T133-U133)</f>
        <v/>
      </c>
      <c r="W133" s="41">
        <f>IF($A133="","",IF(L133+MAX(0,O133)&lt;=0,"",L133/(L133+MAX(0,O133))))</f>
        <v/>
      </c>
      <c r="X133" s="38">
        <f>IF($A133="","",COUNTIF($T$5:$T$204,"&gt;"&amp;T133)+COUNTIF($T$5:T133,T133))</f>
        <v/>
      </c>
      <c r="Y133" s="38">
        <f>IF(OR(Q133="Reorder",Q133="Out of stock"),COUNTIF($Q$5:Q133,"Reorder")+COUNTIF($Q$5:Q133,"Out of stock"),"")</f>
        <v/>
      </c>
    </row>
    <row r="134">
      <c r="A134" s="24" t="n"/>
      <c r="B134" s="24" t="n"/>
      <c r="C134" s="24" t="n"/>
      <c r="D134" s="24" t="n"/>
      <c r="E134" s="24" t="n"/>
      <c r="F134" s="30" t="n"/>
      <c r="G134" s="30" t="n"/>
      <c r="H134" s="25" t="n"/>
      <c r="I134" s="25" t="n"/>
      <c r="J134" s="25" t="n"/>
      <c r="K134" s="38">
        <f>IF($A134="","",SUMIFS('Purchase Orders'!$J$5:$J$504,'Purchase Orders'!$D$5:$D$504,$A134))</f>
        <v/>
      </c>
      <c r="L134" s="38">
        <f>IF($A134="","",SUMIFS('Sales Orders'!$G$5:$G$1004,'Sales Orders'!$E$5:$E$1004,$A134))</f>
        <v/>
      </c>
      <c r="M134" s="38">
        <f>IF($A134="","",SUMIFS('Stock In-Out'!$E$5:$E$504,'Stock In-Out'!$B$5:$B$504,$A134,'Stock In-Out'!$D$5:$D$504,"In"))</f>
        <v/>
      </c>
      <c r="N134" s="38">
        <f>IF($A134="","",SUMIFS('Stock In-Out'!$E$5:$E$504,'Stock In-Out'!$B$5:$B$504,$A134,'Stock In-Out'!$D$5:$D$504,"Out"))</f>
        <v/>
      </c>
      <c r="O134" s="38">
        <f>IF($A134="","",H134+K134+M134-L134-N134)</f>
        <v/>
      </c>
      <c r="P134" s="38">
        <f>IF($A134="","",SUMIFS('Purchase Orders'!$K$5:$K$504,'Purchase Orders'!$D$5:$D$504,$A134))</f>
        <v/>
      </c>
      <c r="Q134" s="39">
        <f>IF($A134="","",IF(O134&lt;=0,"Out of stock",IF(O134&lt;=I134,"Reorder","OK")))</f>
        <v/>
      </c>
      <c r="R134" s="38">
        <f>IF($A134="","",IF(Q134="OK",0,MAX(0,J134-P134)))</f>
        <v/>
      </c>
      <c r="S134" s="40">
        <f>IF($A134="","",ROUND(O134*F134,2))</f>
        <v/>
      </c>
      <c r="T134" s="40">
        <f>IF($A134="","",ROUND(SUMIFS('Sales Orders'!$I$5:$I$1004,'Sales Orders'!$E$5:$E$1004,$A134),2))</f>
        <v/>
      </c>
      <c r="U134" s="40">
        <f>IF($A134="","",ROUND(SUMIFS('Sales Orders'!$K$5:$K$1004,'Sales Orders'!$E$5:$E$1004,$A134),2))</f>
        <v/>
      </c>
      <c r="V134" s="40">
        <f>IF($A134="","",T134-U134)</f>
        <v/>
      </c>
      <c r="W134" s="41">
        <f>IF($A134="","",IF(L134+MAX(0,O134)&lt;=0,"",L134/(L134+MAX(0,O134))))</f>
        <v/>
      </c>
      <c r="X134" s="38">
        <f>IF($A134="","",COUNTIF($T$5:$T$204,"&gt;"&amp;T134)+COUNTIF($T$5:T134,T134))</f>
        <v/>
      </c>
      <c r="Y134" s="38">
        <f>IF(OR(Q134="Reorder",Q134="Out of stock"),COUNTIF($Q$5:Q134,"Reorder")+COUNTIF($Q$5:Q134,"Out of stock"),"")</f>
        <v/>
      </c>
    </row>
    <row r="135">
      <c r="A135" s="24" t="n"/>
      <c r="B135" s="24" t="n"/>
      <c r="C135" s="24" t="n"/>
      <c r="D135" s="24" t="n"/>
      <c r="E135" s="24" t="n"/>
      <c r="F135" s="30" t="n"/>
      <c r="G135" s="30" t="n"/>
      <c r="H135" s="25" t="n"/>
      <c r="I135" s="25" t="n"/>
      <c r="J135" s="25" t="n"/>
      <c r="K135" s="38">
        <f>IF($A135="","",SUMIFS('Purchase Orders'!$J$5:$J$504,'Purchase Orders'!$D$5:$D$504,$A135))</f>
        <v/>
      </c>
      <c r="L135" s="38">
        <f>IF($A135="","",SUMIFS('Sales Orders'!$G$5:$G$1004,'Sales Orders'!$E$5:$E$1004,$A135))</f>
        <v/>
      </c>
      <c r="M135" s="38">
        <f>IF($A135="","",SUMIFS('Stock In-Out'!$E$5:$E$504,'Stock In-Out'!$B$5:$B$504,$A135,'Stock In-Out'!$D$5:$D$504,"In"))</f>
        <v/>
      </c>
      <c r="N135" s="38">
        <f>IF($A135="","",SUMIFS('Stock In-Out'!$E$5:$E$504,'Stock In-Out'!$B$5:$B$504,$A135,'Stock In-Out'!$D$5:$D$504,"Out"))</f>
        <v/>
      </c>
      <c r="O135" s="38">
        <f>IF($A135="","",H135+K135+M135-L135-N135)</f>
        <v/>
      </c>
      <c r="P135" s="38">
        <f>IF($A135="","",SUMIFS('Purchase Orders'!$K$5:$K$504,'Purchase Orders'!$D$5:$D$504,$A135))</f>
        <v/>
      </c>
      <c r="Q135" s="39">
        <f>IF($A135="","",IF(O135&lt;=0,"Out of stock",IF(O135&lt;=I135,"Reorder","OK")))</f>
        <v/>
      </c>
      <c r="R135" s="38">
        <f>IF($A135="","",IF(Q135="OK",0,MAX(0,J135-P135)))</f>
        <v/>
      </c>
      <c r="S135" s="40">
        <f>IF($A135="","",ROUND(O135*F135,2))</f>
        <v/>
      </c>
      <c r="T135" s="40">
        <f>IF($A135="","",ROUND(SUMIFS('Sales Orders'!$I$5:$I$1004,'Sales Orders'!$E$5:$E$1004,$A135),2))</f>
        <v/>
      </c>
      <c r="U135" s="40">
        <f>IF($A135="","",ROUND(SUMIFS('Sales Orders'!$K$5:$K$1004,'Sales Orders'!$E$5:$E$1004,$A135),2))</f>
        <v/>
      </c>
      <c r="V135" s="40">
        <f>IF($A135="","",T135-U135)</f>
        <v/>
      </c>
      <c r="W135" s="41">
        <f>IF($A135="","",IF(L135+MAX(0,O135)&lt;=0,"",L135/(L135+MAX(0,O135))))</f>
        <v/>
      </c>
      <c r="X135" s="38">
        <f>IF($A135="","",COUNTIF($T$5:$T$204,"&gt;"&amp;T135)+COUNTIF($T$5:T135,T135))</f>
        <v/>
      </c>
      <c r="Y135" s="38">
        <f>IF(OR(Q135="Reorder",Q135="Out of stock"),COUNTIF($Q$5:Q135,"Reorder")+COUNTIF($Q$5:Q135,"Out of stock"),"")</f>
        <v/>
      </c>
    </row>
    <row r="136">
      <c r="A136" s="24" t="n"/>
      <c r="B136" s="24" t="n"/>
      <c r="C136" s="24" t="n"/>
      <c r="D136" s="24" t="n"/>
      <c r="E136" s="24" t="n"/>
      <c r="F136" s="30" t="n"/>
      <c r="G136" s="30" t="n"/>
      <c r="H136" s="25" t="n"/>
      <c r="I136" s="25" t="n"/>
      <c r="J136" s="25" t="n"/>
      <c r="K136" s="38">
        <f>IF($A136="","",SUMIFS('Purchase Orders'!$J$5:$J$504,'Purchase Orders'!$D$5:$D$504,$A136))</f>
        <v/>
      </c>
      <c r="L136" s="38">
        <f>IF($A136="","",SUMIFS('Sales Orders'!$G$5:$G$1004,'Sales Orders'!$E$5:$E$1004,$A136))</f>
        <v/>
      </c>
      <c r="M136" s="38">
        <f>IF($A136="","",SUMIFS('Stock In-Out'!$E$5:$E$504,'Stock In-Out'!$B$5:$B$504,$A136,'Stock In-Out'!$D$5:$D$504,"In"))</f>
        <v/>
      </c>
      <c r="N136" s="38">
        <f>IF($A136="","",SUMIFS('Stock In-Out'!$E$5:$E$504,'Stock In-Out'!$B$5:$B$504,$A136,'Stock In-Out'!$D$5:$D$504,"Out"))</f>
        <v/>
      </c>
      <c r="O136" s="38">
        <f>IF($A136="","",H136+K136+M136-L136-N136)</f>
        <v/>
      </c>
      <c r="P136" s="38">
        <f>IF($A136="","",SUMIFS('Purchase Orders'!$K$5:$K$504,'Purchase Orders'!$D$5:$D$504,$A136))</f>
        <v/>
      </c>
      <c r="Q136" s="39">
        <f>IF($A136="","",IF(O136&lt;=0,"Out of stock",IF(O136&lt;=I136,"Reorder","OK")))</f>
        <v/>
      </c>
      <c r="R136" s="38">
        <f>IF($A136="","",IF(Q136="OK",0,MAX(0,J136-P136)))</f>
        <v/>
      </c>
      <c r="S136" s="40">
        <f>IF($A136="","",ROUND(O136*F136,2))</f>
        <v/>
      </c>
      <c r="T136" s="40">
        <f>IF($A136="","",ROUND(SUMIFS('Sales Orders'!$I$5:$I$1004,'Sales Orders'!$E$5:$E$1004,$A136),2))</f>
        <v/>
      </c>
      <c r="U136" s="40">
        <f>IF($A136="","",ROUND(SUMIFS('Sales Orders'!$K$5:$K$1004,'Sales Orders'!$E$5:$E$1004,$A136),2))</f>
        <v/>
      </c>
      <c r="V136" s="40">
        <f>IF($A136="","",T136-U136)</f>
        <v/>
      </c>
      <c r="W136" s="41">
        <f>IF($A136="","",IF(L136+MAX(0,O136)&lt;=0,"",L136/(L136+MAX(0,O136))))</f>
        <v/>
      </c>
      <c r="X136" s="38">
        <f>IF($A136="","",COUNTIF($T$5:$T$204,"&gt;"&amp;T136)+COUNTIF($T$5:T136,T136))</f>
        <v/>
      </c>
      <c r="Y136" s="38">
        <f>IF(OR(Q136="Reorder",Q136="Out of stock"),COUNTIF($Q$5:Q136,"Reorder")+COUNTIF($Q$5:Q136,"Out of stock"),"")</f>
        <v/>
      </c>
    </row>
    <row r="137">
      <c r="A137" s="24" t="n"/>
      <c r="B137" s="24" t="n"/>
      <c r="C137" s="24" t="n"/>
      <c r="D137" s="24" t="n"/>
      <c r="E137" s="24" t="n"/>
      <c r="F137" s="30" t="n"/>
      <c r="G137" s="30" t="n"/>
      <c r="H137" s="25" t="n"/>
      <c r="I137" s="25" t="n"/>
      <c r="J137" s="25" t="n"/>
      <c r="K137" s="38">
        <f>IF($A137="","",SUMIFS('Purchase Orders'!$J$5:$J$504,'Purchase Orders'!$D$5:$D$504,$A137))</f>
        <v/>
      </c>
      <c r="L137" s="38">
        <f>IF($A137="","",SUMIFS('Sales Orders'!$G$5:$G$1004,'Sales Orders'!$E$5:$E$1004,$A137))</f>
        <v/>
      </c>
      <c r="M137" s="38">
        <f>IF($A137="","",SUMIFS('Stock In-Out'!$E$5:$E$504,'Stock In-Out'!$B$5:$B$504,$A137,'Stock In-Out'!$D$5:$D$504,"In"))</f>
        <v/>
      </c>
      <c r="N137" s="38">
        <f>IF($A137="","",SUMIFS('Stock In-Out'!$E$5:$E$504,'Stock In-Out'!$B$5:$B$504,$A137,'Stock In-Out'!$D$5:$D$504,"Out"))</f>
        <v/>
      </c>
      <c r="O137" s="38">
        <f>IF($A137="","",H137+K137+M137-L137-N137)</f>
        <v/>
      </c>
      <c r="P137" s="38">
        <f>IF($A137="","",SUMIFS('Purchase Orders'!$K$5:$K$504,'Purchase Orders'!$D$5:$D$504,$A137))</f>
        <v/>
      </c>
      <c r="Q137" s="39">
        <f>IF($A137="","",IF(O137&lt;=0,"Out of stock",IF(O137&lt;=I137,"Reorder","OK")))</f>
        <v/>
      </c>
      <c r="R137" s="38">
        <f>IF($A137="","",IF(Q137="OK",0,MAX(0,J137-P137)))</f>
        <v/>
      </c>
      <c r="S137" s="40">
        <f>IF($A137="","",ROUND(O137*F137,2))</f>
        <v/>
      </c>
      <c r="T137" s="40">
        <f>IF($A137="","",ROUND(SUMIFS('Sales Orders'!$I$5:$I$1004,'Sales Orders'!$E$5:$E$1004,$A137),2))</f>
        <v/>
      </c>
      <c r="U137" s="40">
        <f>IF($A137="","",ROUND(SUMIFS('Sales Orders'!$K$5:$K$1004,'Sales Orders'!$E$5:$E$1004,$A137),2))</f>
        <v/>
      </c>
      <c r="V137" s="40">
        <f>IF($A137="","",T137-U137)</f>
        <v/>
      </c>
      <c r="W137" s="41">
        <f>IF($A137="","",IF(L137+MAX(0,O137)&lt;=0,"",L137/(L137+MAX(0,O137))))</f>
        <v/>
      </c>
      <c r="X137" s="38">
        <f>IF($A137="","",COUNTIF($T$5:$T$204,"&gt;"&amp;T137)+COUNTIF($T$5:T137,T137))</f>
        <v/>
      </c>
      <c r="Y137" s="38">
        <f>IF(OR(Q137="Reorder",Q137="Out of stock"),COUNTIF($Q$5:Q137,"Reorder")+COUNTIF($Q$5:Q137,"Out of stock"),"")</f>
        <v/>
      </c>
    </row>
    <row r="138">
      <c r="A138" s="24" t="n"/>
      <c r="B138" s="24" t="n"/>
      <c r="C138" s="24" t="n"/>
      <c r="D138" s="24" t="n"/>
      <c r="E138" s="24" t="n"/>
      <c r="F138" s="30" t="n"/>
      <c r="G138" s="30" t="n"/>
      <c r="H138" s="25" t="n"/>
      <c r="I138" s="25" t="n"/>
      <c r="J138" s="25" t="n"/>
      <c r="K138" s="38">
        <f>IF($A138="","",SUMIFS('Purchase Orders'!$J$5:$J$504,'Purchase Orders'!$D$5:$D$504,$A138))</f>
        <v/>
      </c>
      <c r="L138" s="38">
        <f>IF($A138="","",SUMIFS('Sales Orders'!$G$5:$G$1004,'Sales Orders'!$E$5:$E$1004,$A138))</f>
        <v/>
      </c>
      <c r="M138" s="38">
        <f>IF($A138="","",SUMIFS('Stock In-Out'!$E$5:$E$504,'Stock In-Out'!$B$5:$B$504,$A138,'Stock In-Out'!$D$5:$D$504,"In"))</f>
        <v/>
      </c>
      <c r="N138" s="38">
        <f>IF($A138="","",SUMIFS('Stock In-Out'!$E$5:$E$504,'Stock In-Out'!$B$5:$B$504,$A138,'Stock In-Out'!$D$5:$D$504,"Out"))</f>
        <v/>
      </c>
      <c r="O138" s="38">
        <f>IF($A138="","",H138+K138+M138-L138-N138)</f>
        <v/>
      </c>
      <c r="P138" s="38">
        <f>IF($A138="","",SUMIFS('Purchase Orders'!$K$5:$K$504,'Purchase Orders'!$D$5:$D$504,$A138))</f>
        <v/>
      </c>
      <c r="Q138" s="39">
        <f>IF($A138="","",IF(O138&lt;=0,"Out of stock",IF(O138&lt;=I138,"Reorder","OK")))</f>
        <v/>
      </c>
      <c r="R138" s="38">
        <f>IF($A138="","",IF(Q138="OK",0,MAX(0,J138-P138)))</f>
        <v/>
      </c>
      <c r="S138" s="40">
        <f>IF($A138="","",ROUND(O138*F138,2))</f>
        <v/>
      </c>
      <c r="T138" s="40">
        <f>IF($A138="","",ROUND(SUMIFS('Sales Orders'!$I$5:$I$1004,'Sales Orders'!$E$5:$E$1004,$A138),2))</f>
        <v/>
      </c>
      <c r="U138" s="40">
        <f>IF($A138="","",ROUND(SUMIFS('Sales Orders'!$K$5:$K$1004,'Sales Orders'!$E$5:$E$1004,$A138),2))</f>
        <v/>
      </c>
      <c r="V138" s="40">
        <f>IF($A138="","",T138-U138)</f>
        <v/>
      </c>
      <c r="W138" s="41">
        <f>IF($A138="","",IF(L138+MAX(0,O138)&lt;=0,"",L138/(L138+MAX(0,O138))))</f>
        <v/>
      </c>
      <c r="X138" s="38">
        <f>IF($A138="","",COUNTIF($T$5:$T$204,"&gt;"&amp;T138)+COUNTIF($T$5:T138,T138))</f>
        <v/>
      </c>
      <c r="Y138" s="38">
        <f>IF(OR(Q138="Reorder",Q138="Out of stock"),COUNTIF($Q$5:Q138,"Reorder")+COUNTIF($Q$5:Q138,"Out of stock"),"")</f>
        <v/>
      </c>
    </row>
    <row r="139">
      <c r="A139" s="24" t="n"/>
      <c r="B139" s="24" t="n"/>
      <c r="C139" s="24" t="n"/>
      <c r="D139" s="24" t="n"/>
      <c r="E139" s="24" t="n"/>
      <c r="F139" s="30" t="n"/>
      <c r="G139" s="30" t="n"/>
      <c r="H139" s="25" t="n"/>
      <c r="I139" s="25" t="n"/>
      <c r="J139" s="25" t="n"/>
      <c r="K139" s="38">
        <f>IF($A139="","",SUMIFS('Purchase Orders'!$J$5:$J$504,'Purchase Orders'!$D$5:$D$504,$A139))</f>
        <v/>
      </c>
      <c r="L139" s="38">
        <f>IF($A139="","",SUMIFS('Sales Orders'!$G$5:$G$1004,'Sales Orders'!$E$5:$E$1004,$A139))</f>
        <v/>
      </c>
      <c r="M139" s="38">
        <f>IF($A139="","",SUMIFS('Stock In-Out'!$E$5:$E$504,'Stock In-Out'!$B$5:$B$504,$A139,'Stock In-Out'!$D$5:$D$504,"In"))</f>
        <v/>
      </c>
      <c r="N139" s="38">
        <f>IF($A139="","",SUMIFS('Stock In-Out'!$E$5:$E$504,'Stock In-Out'!$B$5:$B$504,$A139,'Stock In-Out'!$D$5:$D$504,"Out"))</f>
        <v/>
      </c>
      <c r="O139" s="38">
        <f>IF($A139="","",H139+K139+M139-L139-N139)</f>
        <v/>
      </c>
      <c r="P139" s="38">
        <f>IF($A139="","",SUMIFS('Purchase Orders'!$K$5:$K$504,'Purchase Orders'!$D$5:$D$504,$A139))</f>
        <v/>
      </c>
      <c r="Q139" s="39">
        <f>IF($A139="","",IF(O139&lt;=0,"Out of stock",IF(O139&lt;=I139,"Reorder","OK")))</f>
        <v/>
      </c>
      <c r="R139" s="38">
        <f>IF($A139="","",IF(Q139="OK",0,MAX(0,J139-P139)))</f>
        <v/>
      </c>
      <c r="S139" s="40">
        <f>IF($A139="","",ROUND(O139*F139,2))</f>
        <v/>
      </c>
      <c r="T139" s="40">
        <f>IF($A139="","",ROUND(SUMIFS('Sales Orders'!$I$5:$I$1004,'Sales Orders'!$E$5:$E$1004,$A139),2))</f>
        <v/>
      </c>
      <c r="U139" s="40">
        <f>IF($A139="","",ROUND(SUMIFS('Sales Orders'!$K$5:$K$1004,'Sales Orders'!$E$5:$E$1004,$A139),2))</f>
        <v/>
      </c>
      <c r="V139" s="40">
        <f>IF($A139="","",T139-U139)</f>
        <v/>
      </c>
      <c r="W139" s="41">
        <f>IF($A139="","",IF(L139+MAX(0,O139)&lt;=0,"",L139/(L139+MAX(0,O139))))</f>
        <v/>
      </c>
      <c r="X139" s="38">
        <f>IF($A139="","",COUNTIF($T$5:$T$204,"&gt;"&amp;T139)+COUNTIF($T$5:T139,T139))</f>
        <v/>
      </c>
      <c r="Y139" s="38">
        <f>IF(OR(Q139="Reorder",Q139="Out of stock"),COUNTIF($Q$5:Q139,"Reorder")+COUNTIF($Q$5:Q139,"Out of stock"),"")</f>
        <v/>
      </c>
    </row>
    <row r="140">
      <c r="A140" s="24" t="n"/>
      <c r="B140" s="24" t="n"/>
      <c r="C140" s="24" t="n"/>
      <c r="D140" s="24" t="n"/>
      <c r="E140" s="24" t="n"/>
      <c r="F140" s="30" t="n"/>
      <c r="G140" s="30" t="n"/>
      <c r="H140" s="25" t="n"/>
      <c r="I140" s="25" t="n"/>
      <c r="J140" s="25" t="n"/>
      <c r="K140" s="38">
        <f>IF($A140="","",SUMIFS('Purchase Orders'!$J$5:$J$504,'Purchase Orders'!$D$5:$D$504,$A140))</f>
        <v/>
      </c>
      <c r="L140" s="38">
        <f>IF($A140="","",SUMIFS('Sales Orders'!$G$5:$G$1004,'Sales Orders'!$E$5:$E$1004,$A140))</f>
        <v/>
      </c>
      <c r="M140" s="38">
        <f>IF($A140="","",SUMIFS('Stock In-Out'!$E$5:$E$504,'Stock In-Out'!$B$5:$B$504,$A140,'Stock In-Out'!$D$5:$D$504,"In"))</f>
        <v/>
      </c>
      <c r="N140" s="38">
        <f>IF($A140="","",SUMIFS('Stock In-Out'!$E$5:$E$504,'Stock In-Out'!$B$5:$B$504,$A140,'Stock In-Out'!$D$5:$D$504,"Out"))</f>
        <v/>
      </c>
      <c r="O140" s="38">
        <f>IF($A140="","",H140+K140+M140-L140-N140)</f>
        <v/>
      </c>
      <c r="P140" s="38">
        <f>IF($A140="","",SUMIFS('Purchase Orders'!$K$5:$K$504,'Purchase Orders'!$D$5:$D$504,$A140))</f>
        <v/>
      </c>
      <c r="Q140" s="39">
        <f>IF($A140="","",IF(O140&lt;=0,"Out of stock",IF(O140&lt;=I140,"Reorder","OK")))</f>
        <v/>
      </c>
      <c r="R140" s="38">
        <f>IF($A140="","",IF(Q140="OK",0,MAX(0,J140-P140)))</f>
        <v/>
      </c>
      <c r="S140" s="40">
        <f>IF($A140="","",ROUND(O140*F140,2))</f>
        <v/>
      </c>
      <c r="T140" s="40">
        <f>IF($A140="","",ROUND(SUMIFS('Sales Orders'!$I$5:$I$1004,'Sales Orders'!$E$5:$E$1004,$A140),2))</f>
        <v/>
      </c>
      <c r="U140" s="40">
        <f>IF($A140="","",ROUND(SUMIFS('Sales Orders'!$K$5:$K$1004,'Sales Orders'!$E$5:$E$1004,$A140),2))</f>
        <v/>
      </c>
      <c r="V140" s="40">
        <f>IF($A140="","",T140-U140)</f>
        <v/>
      </c>
      <c r="W140" s="41">
        <f>IF($A140="","",IF(L140+MAX(0,O140)&lt;=0,"",L140/(L140+MAX(0,O140))))</f>
        <v/>
      </c>
      <c r="X140" s="38">
        <f>IF($A140="","",COUNTIF($T$5:$T$204,"&gt;"&amp;T140)+COUNTIF($T$5:T140,T140))</f>
        <v/>
      </c>
      <c r="Y140" s="38">
        <f>IF(OR(Q140="Reorder",Q140="Out of stock"),COUNTIF($Q$5:Q140,"Reorder")+COUNTIF($Q$5:Q140,"Out of stock"),"")</f>
        <v/>
      </c>
    </row>
    <row r="141">
      <c r="A141" s="24" t="n"/>
      <c r="B141" s="24" t="n"/>
      <c r="C141" s="24" t="n"/>
      <c r="D141" s="24" t="n"/>
      <c r="E141" s="24" t="n"/>
      <c r="F141" s="30" t="n"/>
      <c r="G141" s="30" t="n"/>
      <c r="H141" s="25" t="n"/>
      <c r="I141" s="25" t="n"/>
      <c r="J141" s="25" t="n"/>
      <c r="K141" s="38">
        <f>IF($A141="","",SUMIFS('Purchase Orders'!$J$5:$J$504,'Purchase Orders'!$D$5:$D$504,$A141))</f>
        <v/>
      </c>
      <c r="L141" s="38">
        <f>IF($A141="","",SUMIFS('Sales Orders'!$G$5:$G$1004,'Sales Orders'!$E$5:$E$1004,$A141))</f>
        <v/>
      </c>
      <c r="M141" s="38">
        <f>IF($A141="","",SUMIFS('Stock In-Out'!$E$5:$E$504,'Stock In-Out'!$B$5:$B$504,$A141,'Stock In-Out'!$D$5:$D$504,"In"))</f>
        <v/>
      </c>
      <c r="N141" s="38">
        <f>IF($A141="","",SUMIFS('Stock In-Out'!$E$5:$E$504,'Stock In-Out'!$B$5:$B$504,$A141,'Stock In-Out'!$D$5:$D$504,"Out"))</f>
        <v/>
      </c>
      <c r="O141" s="38">
        <f>IF($A141="","",H141+K141+M141-L141-N141)</f>
        <v/>
      </c>
      <c r="P141" s="38">
        <f>IF($A141="","",SUMIFS('Purchase Orders'!$K$5:$K$504,'Purchase Orders'!$D$5:$D$504,$A141))</f>
        <v/>
      </c>
      <c r="Q141" s="39">
        <f>IF($A141="","",IF(O141&lt;=0,"Out of stock",IF(O141&lt;=I141,"Reorder","OK")))</f>
        <v/>
      </c>
      <c r="R141" s="38">
        <f>IF($A141="","",IF(Q141="OK",0,MAX(0,J141-P141)))</f>
        <v/>
      </c>
      <c r="S141" s="40">
        <f>IF($A141="","",ROUND(O141*F141,2))</f>
        <v/>
      </c>
      <c r="T141" s="40">
        <f>IF($A141="","",ROUND(SUMIFS('Sales Orders'!$I$5:$I$1004,'Sales Orders'!$E$5:$E$1004,$A141),2))</f>
        <v/>
      </c>
      <c r="U141" s="40">
        <f>IF($A141="","",ROUND(SUMIFS('Sales Orders'!$K$5:$K$1004,'Sales Orders'!$E$5:$E$1004,$A141),2))</f>
        <v/>
      </c>
      <c r="V141" s="40">
        <f>IF($A141="","",T141-U141)</f>
        <v/>
      </c>
      <c r="W141" s="41">
        <f>IF($A141="","",IF(L141+MAX(0,O141)&lt;=0,"",L141/(L141+MAX(0,O141))))</f>
        <v/>
      </c>
      <c r="X141" s="38">
        <f>IF($A141="","",COUNTIF($T$5:$T$204,"&gt;"&amp;T141)+COUNTIF($T$5:T141,T141))</f>
        <v/>
      </c>
      <c r="Y141" s="38">
        <f>IF(OR(Q141="Reorder",Q141="Out of stock"),COUNTIF($Q$5:Q141,"Reorder")+COUNTIF($Q$5:Q141,"Out of stock"),"")</f>
        <v/>
      </c>
    </row>
    <row r="142">
      <c r="A142" s="24" t="n"/>
      <c r="B142" s="24" t="n"/>
      <c r="C142" s="24" t="n"/>
      <c r="D142" s="24" t="n"/>
      <c r="E142" s="24" t="n"/>
      <c r="F142" s="30" t="n"/>
      <c r="G142" s="30" t="n"/>
      <c r="H142" s="25" t="n"/>
      <c r="I142" s="25" t="n"/>
      <c r="J142" s="25" t="n"/>
      <c r="K142" s="38">
        <f>IF($A142="","",SUMIFS('Purchase Orders'!$J$5:$J$504,'Purchase Orders'!$D$5:$D$504,$A142))</f>
        <v/>
      </c>
      <c r="L142" s="38">
        <f>IF($A142="","",SUMIFS('Sales Orders'!$G$5:$G$1004,'Sales Orders'!$E$5:$E$1004,$A142))</f>
        <v/>
      </c>
      <c r="M142" s="38">
        <f>IF($A142="","",SUMIFS('Stock In-Out'!$E$5:$E$504,'Stock In-Out'!$B$5:$B$504,$A142,'Stock In-Out'!$D$5:$D$504,"In"))</f>
        <v/>
      </c>
      <c r="N142" s="38">
        <f>IF($A142="","",SUMIFS('Stock In-Out'!$E$5:$E$504,'Stock In-Out'!$B$5:$B$504,$A142,'Stock In-Out'!$D$5:$D$504,"Out"))</f>
        <v/>
      </c>
      <c r="O142" s="38">
        <f>IF($A142="","",H142+K142+M142-L142-N142)</f>
        <v/>
      </c>
      <c r="P142" s="38">
        <f>IF($A142="","",SUMIFS('Purchase Orders'!$K$5:$K$504,'Purchase Orders'!$D$5:$D$504,$A142))</f>
        <v/>
      </c>
      <c r="Q142" s="39">
        <f>IF($A142="","",IF(O142&lt;=0,"Out of stock",IF(O142&lt;=I142,"Reorder","OK")))</f>
        <v/>
      </c>
      <c r="R142" s="38">
        <f>IF($A142="","",IF(Q142="OK",0,MAX(0,J142-P142)))</f>
        <v/>
      </c>
      <c r="S142" s="40">
        <f>IF($A142="","",ROUND(O142*F142,2))</f>
        <v/>
      </c>
      <c r="T142" s="40">
        <f>IF($A142="","",ROUND(SUMIFS('Sales Orders'!$I$5:$I$1004,'Sales Orders'!$E$5:$E$1004,$A142),2))</f>
        <v/>
      </c>
      <c r="U142" s="40">
        <f>IF($A142="","",ROUND(SUMIFS('Sales Orders'!$K$5:$K$1004,'Sales Orders'!$E$5:$E$1004,$A142),2))</f>
        <v/>
      </c>
      <c r="V142" s="40">
        <f>IF($A142="","",T142-U142)</f>
        <v/>
      </c>
      <c r="W142" s="41">
        <f>IF($A142="","",IF(L142+MAX(0,O142)&lt;=0,"",L142/(L142+MAX(0,O142))))</f>
        <v/>
      </c>
      <c r="X142" s="38">
        <f>IF($A142="","",COUNTIF($T$5:$T$204,"&gt;"&amp;T142)+COUNTIF($T$5:T142,T142))</f>
        <v/>
      </c>
      <c r="Y142" s="38">
        <f>IF(OR(Q142="Reorder",Q142="Out of stock"),COUNTIF($Q$5:Q142,"Reorder")+COUNTIF($Q$5:Q142,"Out of stock"),"")</f>
        <v/>
      </c>
    </row>
    <row r="143">
      <c r="A143" s="24" t="n"/>
      <c r="B143" s="24" t="n"/>
      <c r="C143" s="24" t="n"/>
      <c r="D143" s="24" t="n"/>
      <c r="E143" s="24" t="n"/>
      <c r="F143" s="30" t="n"/>
      <c r="G143" s="30" t="n"/>
      <c r="H143" s="25" t="n"/>
      <c r="I143" s="25" t="n"/>
      <c r="J143" s="25" t="n"/>
      <c r="K143" s="38">
        <f>IF($A143="","",SUMIFS('Purchase Orders'!$J$5:$J$504,'Purchase Orders'!$D$5:$D$504,$A143))</f>
        <v/>
      </c>
      <c r="L143" s="38">
        <f>IF($A143="","",SUMIFS('Sales Orders'!$G$5:$G$1004,'Sales Orders'!$E$5:$E$1004,$A143))</f>
        <v/>
      </c>
      <c r="M143" s="38">
        <f>IF($A143="","",SUMIFS('Stock In-Out'!$E$5:$E$504,'Stock In-Out'!$B$5:$B$504,$A143,'Stock In-Out'!$D$5:$D$504,"In"))</f>
        <v/>
      </c>
      <c r="N143" s="38">
        <f>IF($A143="","",SUMIFS('Stock In-Out'!$E$5:$E$504,'Stock In-Out'!$B$5:$B$504,$A143,'Stock In-Out'!$D$5:$D$504,"Out"))</f>
        <v/>
      </c>
      <c r="O143" s="38">
        <f>IF($A143="","",H143+K143+M143-L143-N143)</f>
        <v/>
      </c>
      <c r="P143" s="38">
        <f>IF($A143="","",SUMIFS('Purchase Orders'!$K$5:$K$504,'Purchase Orders'!$D$5:$D$504,$A143))</f>
        <v/>
      </c>
      <c r="Q143" s="39">
        <f>IF($A143="","",IF(O143&lt;=0,"Out of stock",IF(O143&lt;=I143,"Reorder","OK")))</f>
        <v/>
      </c>
      <c r="R143" s="38">
        <f>IF($A143="","",IF(Q143="OK",0,MAX(0,J143-P143)))</f>
        <v/>
      </c>
      <c r="S143" s="40">
        <f>IF($A143="","",ROUND(O143*F143,2))</f>
        <v/>
      </c>
      <c r="T143" s="40">
        <f>IF($A143="","",ROUND(SUMIFS('Sales Orders'!$I$5:$I$1004,'Sales Orders'!$E$5:$E$1004,$A143),2))</f>
        <v/>
      </c>
      <c r="U143" s="40">
        <f>IF($A143="","",ROUND(SUMIFS('Sales Orders'!$K$5:$K$1004,'Sales Orders'!$E$5:$E$1004,$A143),2))</f>
        <v/>
      </c>
      <c r="V143" s="40">
        <f>IF($A143="","",T143-U143)</f>
        <v/>
      </c>
      <c r="W143" s="41">
        <f>IF($A143="","",IF(L143+MAX(0,O143)&lt;=0,"",L143/(L143+MAX(0,O143))))</f>
        <v/>
      </c>
      <c r="X143" s="38">
        <f>IF($A143="","",COUNTIF($T$5:$T$204,"&gt;"&amp;T143)+COUNTIF($T$5:T143,T143))</f>
        <v/>
      </c>
      <c r="Y143" s="38">
        <f>IF(OR(Q143="Reorder",Q143="Out of stock"),COUNTIF($Q$5:Q143,"Reorder")+COUNTIF($Q$5:Q143,"Out of stock"),"")</f>
        <v/>
      </c>
    </row>
    <row r="144">
      <c r="A144" s="24" t="n"/>
      <c r="B144" s="24" t="n"/>
      <c r="C144" s="24" t="n"/>
      <c r="D144" s="24" t="n"/>
      <c r="E144" s="24" t="n"/>
      <c r="F144" s="30" t="n"/>
      <c r="G144" s="30" t="n"/>
      <c r="H144" s="25" t="n"/>
      <c r="I144" s="25" t="n"/>
      <c r="J144" s="25" t="n"/>
      <c r="K144" s="38">
        <f>IF($A144="","",SUMIFS('Purchase Orders'!$J$5:$J$504,'Purchase Orders'!$D$5:$D$504,$A144))</f>
        <v/>
      </c>
      <c r="L144" s="38">
        <f>IF($A144="","",SUMIFS('Sales Orders'!$G$5:$G$1004,'Sales Orders'!$E$5:$E$1004,$A144))</f>
        <v/>
      </c>
      <c r="M144" s="38">
        <f>IF($A144="","",SUMIFS('Stock In-Out'!$E$5:$E$504,'Stock In-Out'!$B$5:$B$504,$A144,'Stock In-Out'!$D$5:$D$504,"In"))</f>
        <v/>
      </c>
      <c r="N144" s="38">
        <f>IF($A144="","",SUMIFS('Stock In-Out'!$E$5:$E$504,'Stock In-Out'!$B$5:$B$504,$A144,'Stock In-Out'!$D$5:$D$504,"Out"))</f>
        <v/>
      </c>
      <c r="O144" s="38">
        <f>IF($A144="","",H144+K144+M144-L144-N144)</f>
        <v/>
      </c>
      <c r="P144" s="38">
        <f>IF($A144="","",SUMIFS('Purchase Orders'!$K$5:$K$504,'Purchase Orders'!$D$5:$D$504,$A144))</f>
        <v/>
      </c>
      <c r="Q144" s="39">
        <f>IF($A144="","",IF(O144&lt;=0,"Out of stock",IF(O144&lt;=I144,"Reorder","OK")))</f>
        <v/>
      </c>
      <c r="R144" s="38">
        <f>IF($A144="","",IF(Q144="OK",0,MAX(0,J144-P144)))</f>
        <v/>
      </c>
      <c r="S144" s="40">
        <f>IF($A144="","",ROUND(O144*F144,2))</f>
        <v/>
      </c>
      <c r="T144" s="40">
        <f>IF($A144="","",ROUND(SUMIFS('Sales Orders'!$I$5:$I$1004,'Sales Orders'!$E$5:$E$1004,$A144),2))</f>
        <v/>
      </c>
      <c r="U144" s="40">
        <f>IF($A144="","",ROUND(SUMIFS('Sales Orders'!$K$5:$K$1004,'Sales Orders'!$E$5:$E$1004,$A144),2))</f>
        <v/>
      </c>
      <c r="V144" s="40">
        <f>IF($A144="","",T144-U144)</f>
        <v/>
      </c>
      <c r="W144" s="41">
        <f>IF($A144="","",IF(L144+MAX(0,O144)&lt;=0,"",L144/(L144+MAX(0,O144))))</f>
        <v/>
      </c>
      <c r="X144" s="38">
        <f>IF($A144="","",COUNTIF($T$5:$T$204,"&gt;"&amp;T144)+COUNTIF($T$5:T144,T144))</f>
        <v/>
      </c>
      <c r="Y144" s="38">
        <f>IF(OR(Q144="Reorder",Q144="Out of stock"),COUNTIF($Q$5:Q144,"Reorder")+COUNTIF($Q$5:Q144,"Out of stock"),"")</f>
        <v/>
      </c>
    </row>
    <row r="145">
      <c r="A145" s="24" t="n"/>
      <c r="B145" s="24" t="n"/>
      <c r="C145" s="24" t="n"/>
      <c r="D145" s="24" t="n"/>
      <c r="E145" s="24" t="n"/>
      <c r="F145" s="30" t="n"/>
      <c r="G145" s="30" t="n"/>
      <c r="H145" s="25" t="n"/>
      <c r="I145" s="25" t="n"/>
      <c r="J145" s="25" t="n"/>
      <c r="K145" s="38">
        <f>IF($A145="","",SUMIFS('Purchase Orders'!$J$5:$J$504,'Purchase Orders'!$D$5:$D$504,$A145))</f>
        <v/>
      </c>
      <c r="L145" s="38">
        <f>IF($A145="","",SUMIFS('Sales Orders'!$G$5:$G$1004,'Sales Orders'!$E$5:$E$1004,$A145))</f>
        <v/>
      </c>
      <c r="M145" s="38">
        <f>IF($A145="","",SUMIFS('Stock In-Out'!$E$5:$E$504,'Stock In-Out'!$B$5:$B$504,$A145,'Stock In-Out'!$D$5:$D$504,"In"))</f>
        <v/>
      </c>
      <c r="N145" s="38">
        <f>IF($A145="","",SUMIFS('Stock In-Out'!$E$5:$E$504,'Stock In-Out'!$B$5:$B$504,$A145,'Stock In-Out'!$D$5:$D$504,"Out"))</f>
        <v/>
      </c>
      <c r="O145" s="38">
        <f>IF($A145="","",H145+K145+M145-L145-N145)</f>
        <v/>
      </c>
      <c r="P145" s="38">
        <f>IF($A145="","",SUMIFS('Purchase Orders'!$K$5:$K$504,'Purchase Orders'!$D$5:$D$504,$A145))</f>
        <v/>
      </c>
      <c r="Q145" s="39">
        <f>IF($A145="","",IF(O145&lt;=0,"Out of stock",IF(O145&lt;=I145,"Reorder","OK")))</f>
        <v/>
      </c>
      <c r="R145" s="38">
        <f>IF($A145="","",IF(Q145="OK",0,MAX(0,J145-P145)))</f>
        <v/>
      </c>
      <c r="S145" s="40">
        <f>IF($A145="","",ROUND(O145*F145,2))</f>
        <v/>
      </c>
      <c r="T145" s="40">
        <f>IF($A145="","",ROUND(SUMIFS('Sales Orders'!$I$5:$I$1004,'Sales Orders'!$E$5:$E$1004,$A145),2))</f>
        <v/>
      </c>
      <c r="U145" s="40">
        <f>IF($A145="","",ROUND(SUMIFS('Sales Orders'!$K$5:$K$1004,'Sales Orders'!$E$5:$E$1004,$A145),2))</f>
        <v/>
      </c>
      <c r="V145" s="40">
        <f>IF($A145="","",T145-U145)</f>
        <v/>
      </c>
      <c r="W145" s="41">
        <f>IF($A145="","",IF(L145+MAX(0,O145)&lt;=0,"",L145/(L145+MAX(0,O145))))</f>
        <v/>
      </c>
      <c r="X145" s="38">
        <f>IF($A145="","",COUNTIF($T$5:$T$204,"&gt;"&amp;T145)+COUNTIF($T$5:T145,T145))</f>
        <v/>
      </c>
      <c r="Y145" s="38">
        <f>IF(OR(Q145="Reorder",Q145="Out of stock"),COUNTIF($Q$5:Q145,"Reorder")+COUNTIF($Q$5:Q145,"Out of stock"),"")</f>
        <v/>
      </c>
    </row>
    <row r="146">
      <c r="A146" s="24" t="n"/>
      <c r="B146" s="24" t="n"/>
      <c r="C146" s="24" t="n"/>
      <c r="D146" s="24" t="n"/>
      <c r="E146" s="24" t="n"/>
      <c r="F146" s="30" t="n"/>
      <c r="G146" s="30" t="n"/>
      <c r="H146" s="25" t="n"/>
      <c r="I146" s="25" t="n"/>
      <c r="J146" s="25" t="n"/>
      <c r="K146" s="38">
        <f>IF($A146="","",SUMIFS('Purchase Orders'!$J$5:$J$504,'Purchase Orders'!$D$5:$D$504,$A146))</f>
        <v/>
      </c>
      <c r="L146" s="38">
        <f>IF($A146="","",SUMIFS('Sales Orders'!$G$5:$G$1004,'Sales Orders'!$E$5:$E$1004,$A146))</f>
        <v/>
      </c>
      <c r="M146" s="38">
        <f>IF($A146="","",SUMIFS('Stock In-Out'!$E$5:$E$504,'Stock In-Out'!$B$5:$B$504,$A146,'Stock In-Out'!$D$5:$D$504,"In"))</f>
        <v/>
      </c>
      <c r="N146" s="38">
        <f>IF($A146="","",SUMIFS('Stock In-Out'!$E$5:$E$504,'Stock In-Out'!$B$5:$B$504,$A146,'Stock In-Out'!$D$5:$D$504,"Out"))</f>
        <v/>
      </c>
      <c r="O146" s="38">
        <f>IF($A146="","",H146+K146+M146-L146-N146)</f>
        <v/>
      </c>
      <c r="P146" s="38">
        <f>IF($A146="","",SUMIFS('Purchase Orders'!$K$5:$K$504,'Purchase Orders'!$D$5:$D$504,$A146))</f>
        <v/>
      </c>
      <c r="Q146" s="39">
        <f>IF($A146="","",IF(O146&lt;=0,"Out of stock",IF(O146&lt;=I146,"Reorder","OK")))</f>
        <v/>
      </c>
      <c r="R146" s="38">
        <f>IF($A146="","",IF(Q146="OK",0,MAX(0,J146-P146)))</f>
        <v/>
      </c>
      <c r="S146" s="40">
        <f>IF($A146="","",ROUND(O146*F146,2))</f>
        <v/>
      </c>
      <c r="T146" s="40">
        <f>IF($A146="","",ROUND(SUMIFS('Sales Orders'!$I$5:$I$1004,'Sales Orders'!$E$5:$E$1004,$A146),2))</f>
        <v/>
      </c>
      <c r="U146" s="40">
        <f>IF($A146="","",ROUND(SUMIFS('Sales Orders'!$K$5:$K$1004,'Sales Orders'!$E$5:$E$1004,$A146),2))</f>
        <v/>
      </c>
      <c r="V146" s="40">
        <f>IF($A146="","",T146-U146)</f>
        <v/>
      </c>
      <c r="W146" s="41">
        <f>IF($A146="","",IF(L146+MAX(0,O146)&lt;=0,"",L146/(L146+MAX(0,O146))))</f>
        <v/>
      </c>
      <c r="X146" s="38">
        <f>IF($A146="","",COUNTIF($T$5:$T$204,"&gt;"&amp;T146)+COUNTIF($T$5:T146,T146))</f>
        <v/>
      </c>
      <c r="Y146" s="38">
        <f>IF(OR(Q146="Reorder",Q146="Out of stock"),COUNTIF($Q$5:Q146,"Reorder")+COUNTIF($Q$5:Q146,"Out of stock"),"")</f>
        <v/>
      </c>
    </row>
    <row r="147">
      <c r="A147" s="24" t="n"/>
      <c r="B147" s="24" t="n"/>
      <c r="C147" s="24" t="n"/>
      <c r="D147" s="24" t="n"/>
      <c r="E147" s="24" t="n"/>
      <c r="F147" s="30" t="n"/>
      <c r="G147" s="30" t="n"/>
      <c r="H147" s="25" t="n"/>
      <c r="I147" s="25" t="n"/>
      <c r="J147" s="25" t="n"/>
      <c r="K147" s="38">
        <f>IF($A147="","",SUMIFS('Purchase Orders'!$J$5:$J$504,'Purchase Orders'!$D$5:$D$504,$A147))</f>
        <v/>
      </c>
      <c r="L147" s="38">
        <f>IF($A147="","",SUMIFS('Sales Orders'!$G$5:$G$1004,'Sales Orders'!$E$5:$E$1004,$A147))</f>
        <v/>
      </c>
      <c r="M147" s="38">
        <f>IF($A147="","",SUMIFS('Stock In-Out'!$E$5:$E$504,'Stock In-Out'!$B$5:$B$504,$A147,'Stock In-Out'!$D$5:$D$504,"In"))</f>
        <v/>
      </c>
      <c r="N147" s="38">
        <f>IF($A147="","",SUMIFS('Stock In-Out'!$E$5:$E$504,'Stock In-Out'!$B$5:$B$504,$A147,'Stock In-Out'!$D$5:$D$504,"Out"))</f>
        <v/>
      </c>
      <c r="O147" s="38">
        <f>IF($A147="","",H147+K147+M147-L147-N147)</f>
        <v/>
      </c>
      <c r="P147" s="38">
        <f>IF($A147="","",SUMIFS('Purchase Orders'!$K$5:$K$504,'Purchase Orders'!$D$5:$D$504,$A147))</f>
        <v/>
      </c>
      <c r="Q147" s="39">
        <f>IF($A147="","",IF(O147&lt;=0,"Out of stock",IF(O147&lt;=I147,"Reorder","OK")))</f>
        <v/>
      </c>
      <c r="R147" s="38">
        <f>IF($A147="","",IF(Q147="OK",0,MAX(0,J147-P147)))</f>
        <v/>
      </c>
      <c r="S147" s="40">
        <f>IF($A147="","",ROUND(O147*F147,2))</f>
        <v/>
      </c>
      <c r="T147" s="40">
        <f>IF($A147="","",ROUND(SUMIFS('Sales Orders'!$I$5:$I$1004,'Sales Orders'!$E$5:$E$1004,$A147),2))</f>
        <v/>
      </c>
      <c r="U147" s="40">
        <f>IF($A147="","",ROUND(SUMIFS('Sales Orders'!$K$5:$K$1004,'Sales Orders'!$E$5:$E$1004,$A147),2))</f>
        <v/>
      </c>
      <c r="V147" s="40">
        <f>IF($A147="","",T147-U147)</f>
        <v/>
      </c>
      <c r="W147" s="41">
        <f>IF($A147="","",IF(L147+MAX(0,O147)&lt;=0,"",L147/(L147+MAX(0,O147))))</f>
        <v/>
      </c>
      <c r="X147" s="38">
        <f>IF($A147="","",COUNTIF($T$5:$T$204,"&gt;"&amp;T147)+COUNTIF($T$5:T147,T147))</f>
        <v/>
      </c>
      <c r="Y147" s="38">
        <f>IF(OR(Q147="Reorder",Q147="Out of stock"),COUNTIF($Q$5:Q147,"Reorder")+COUNTIF($Q$5:Q147,"Out of stock"),"")</f>
        <v/>
      </c>
    </row>
    <row r="148">
      <c r="A148" s="24" t="n"/>
      <c r="B148" s="24" t="n"/>
      <c r="C148" s="24" t="n"/>
      <c r="D148" s="24" t="n"/>
      <c r="E148" s="24" t="n"/>
      <c r="F148" s="30" t="n"/>
      <c r="G148" s="30" t="n"/>
      <c r="H148" s="25" t="n"/>
      <c r="I148" s="25" t="n"/>
      <c r="J148" s="25" t="n"/>
      <c r="K148" s="38">
        <f>IF($A148="","",SUMIFS('Purchase Orders'!$J$5:$J$504,'Purchase Orders'!$D$5:$D$504,$A148))</f>
        <v/>
      </c>
      <c r="L148" s="38">
        <f>IF($A148="","",SUMIFS('Sales Orders'!$G$5:$G$1004,'Sales Orders'!$E$5:$E$1004,$A148))</f>
        <v/>
      </c>
      <c r="M148" s="38">
        <f>IF($A148="","",SUMIFS('Stock In-Out'!$E$5:$E$504,'Stock In-Out'!$B$5:$B$504,$A148,'Stock In-Out'!$D$5:$D$504,"In"))</f>
        <v/>
      </c>
      <c r="N148" s="38">
        <f>IF($A148="","",SUMIFS('Stock In-Out'!$E$5:$E$504,'Stock In-Out'!$B$5:$B$504,$A148,'Stock In-Out'!$D$5:$D$504,"Out"))</f>
        <v/>
      </c>
      <c r="O148" s="38">
        <f>IF($A148="","",H148+K148+M148-L148-N148)</f>
        <v/>
      </c>
      <c r="P148" s="38">
        <f>IF($A148="","",SUMIFS('Purchase Orders'!$K$5:$K$504,'Purchase Orders'!$D$5:$D$504,$A148))</f>
        <v/>
      </c>
      <c r="Q148" s="39">
        <f>IF($A148="","",IF(O148&lt;=0,"Out of stock",IF(O148&lt;=I148,"Reorder","OK")))</f>
        <v/>
      </c>
      <c r="R148" s="38">
        <f>IF($A148="","",IF(Q148="OK",0,MAX(0,J148-P148)))</f>
        <v/>
      </c>
      <c r="S148" s="40">
        <f>IF($A148="","",ROUND(O148*F148,2))</f>
        <v/>
      </c>
      <c r="T148" s="40">
        <f>IF($A148="","",ROUND(SUMIFS('Sales Orders'!$I$5:$I$1004,'Sales Orders'!$E$5:$E$1004,$A148),2))</f>
        <v/>
      </c>
      <c r="U148" s="40">
        <f>IF($A148="","",ROUND(SUMIFS('Sales Orders'!$K$5:$K$1004,'Sales Orders'!$E$5:$E$1004,$A148),2))</f>
        <v/>
      </c>
      <c r="V148" s="40">
        <f>IF($A148="","",T148-U148)</f>
        <v/>
      </c>
      <c r="W148" s="41">
        <f>IF($A148="","",IF(L148+MAX(0,O148)&lt;=0,"",L148/(L148+MAX(0,O148))))</f>
        <v/>
      </c>
      <c r="X148" s="38">
        <f>IF($A148="","",COUNTIF($T$5:$T$204,"&gt;"&amp;T148)+COUNTIF($T$5:T148,T148))</f>
        <v/>
      </c>
      <c r="Y148" s="38">
        <f>IF(OR(Q148="Reorder",Q148="Out of stock"),COUNTIF($Q$5:Q148,"Reorder")+COUNTIF($Q$5:Q148,"Out of stock"),"")</f>
        <v/>
      </c>
    </row>
    <row r="149">
      <c r="A149" s="24" t="n"/>
      <c r="B149" s="24" t="n"/>
      <c r="C149" s="24" t="n"/>
      <c r="D149" s="24" t="n"/>
      <c r="E149" s="24" t="n"/>
      <c r="F149" s="30" t="n"/>
      <c r="G149" s="30" t="n"/>
      <c r="H149" s="25" t="n"/>
      <c r="I149" s="25" t="n"/>
      <c r="J149" s="25" t="n"/>
      <c r="K149" s="38">
        <f>IF($A149="","",SUMIFS('Purchase Orders'!$J$5:$J$504,'Purchase Orders'!$D$5:$D$504,$A149))</f>
        <v/>
      </c>
      <c r="L149" s="38">
        <f>IF($A149="","",SUMIFS('Sales Orders'!$G$5:$G$1004,'Sales Orders'!$E$5:$E$1004,$A149))</f>
        <v/>
      </c>
      <c r="M149" s="38">
        <f>IF($A149="","",SUMIFS('Stock In-Out'!$E$5:$E$504,'Stock In-Out'!$B$5:$B$504,$A149,'Stock In-Out'!$D$5:$D$504,"In"))</f>
        <v/>
      </c>
      <c r="N149" s="38">
        <f>IF($A149="","",SUMIFS('Stock In-Out'!$E$5:$E$504,'Stock In-Out'!$B$5:$B$504,$A149,'Stock In-Out'!$D$5:$D$504,"Out"))</f>
        <v/>
      </c>
      <c r="O149" s="38">
        <f>IF($A149="","",H149+K149+M149-L149-N149)</f>
        <v/>
      </c>
      <c r="P149" s="38">
        <f>IF($A149="","",SUMIFS('Purchase Orders'!$K$5:$K$504,'Purchase Orders'!$D$5:$D$504,$A149))</f>
        <v/>
      </c>
      <c r="Q149" s="39">
        <f>IF($A149="","",IF(O149&lt;=0,"Out of stock",IF(O149&lt;=I149,"Reorder","OK")))</f>
        <v/>
      </c>
      <c r="R149" s="38">
        <f>IF($A149="","",IF(Q149="OK",0,MAX(0,J149-P149)))</f>
        <v/>
      </c>
      <c r="S149" s="40">
        <f>IF($A149="","",ROUND(O149*F149,2))</f>
        <v/>
      </c>
      <c r="T149" s="40">
        <f>IF($A149="","",ROUND(SUMIFS('Sales Orders'!$I$5:$I$1004,'Sales Orders'!$E$5:$E$1004,$A149),2))</f>
        <v/>
      </c>
      <c r="U149" s="40">
        <f>IF($A149="","",ROUND(SUMIFS('Sales Orders'!$K$5:$K$1004,'Sales Orders'!$E$5:$E$1004,$A149),2))</f>
        <v/>
      </c>
      <c r="V149" s="40">
        <f>IF($A149="","",T149-U149)</f>
        <v/>
      </c>
      <c r="W149" s="41">
        <f>IF($A149="","",IF(L149+MAX(0,O149)&lt;=0,"",L149/(L149+MAX(0,O149))))</f>
        <v/>
      </c>
      <c r="X149" s="38">
        <f>IF($A149="","",COUNTIF($T$5:$T$204,"&gt;"&amp;T149)+COUNTIF($T$5:T149,T149))</f>
        <v/>
      </c>
      <c r="Y149" s="38">
        <f>IF(OR(Q149="Reorder",Q149="Out of stock"),COUNTIF($Q$5:Q149,"Reorder")+COUNTIF($Q$5:Q149,"Out of stock"),"")</f>
        <v/>
      </c>
    </row>
    <row r="150">
      <c r="A150" s="24" t="n"/>
      <c r="B150" s="24" t="n"/>
      <c r="C150" s="24" t="n"/>
      <c r="D150" s="24" t="n"/>
      <c r="E150" s="24" t="n"/>
      <c r="F150" s="30" t="n"/>
      <c r="G150" s="30" t="n"/>
      <c r="H150" s="25" t="n"/>
      <c r="I150" s="25" t="n"/>
      <c r="J150" s="25" t="n"/>
      <c r="K150" s="38">
        <f>IF($A150="","",SUMIFS('Purchase Orders'!$J$5:$J$504,'Purchase Orders'!$D$5:$D$504,$A150))</f>
        <v/>
      </c>
      <c r="L150" s="38">
        <f>IF($A150="","",SUMIFS('Sales Orders'!$G$5:$G$1004,'Sales Orders'!$E$5:$E$1004,$A150))</f>
        <v/>
      </c>
      <c r="M150" s="38">
        <f>IF($A150="","",SUMIFS('Stock In-Out'!$E$5:$E$504,'Stock In-Out'!$B$5:$B$504,$A150,'Stock In-Out'!$D$5:$D$504,"In"))</f>
        <v/>
      </c>
      <c r="N150" s="38">
        <f>IF($A150="","",SUMIFS('Stock In-Out'!$E$5:$E$504,'Stock In-Out'!$B$5:$B$504,$A150,'Stock In-Out'!$D$5:$D$504,"Out"))</f>
        <v/>
      </c>
      <c r="O150" s="38">
        <f>IF($A150="","",H150+K150+M150-L150-N150)</f>
        <v/>
      </c>
      <c r="P150" s="38">
        <f>IF($A150="","",SUMIFS('Purchase Orders'!$K$5:$K$504,'Purchase Orders'!$D$5:$D$504,$A150))</f>
        <v/>
      </c>
      <c r="Q150" s="39">
        <f>IF($A150="","",IF(O150&lt;=0,"Out of stock",IF(O150&lt;=I150,"Reorder","OK")))</f>
        <v/>
      </c>
      <c r="R150" s="38">
        <f>IF($A150="","",IF(Q150="OK",0,MAX(0,J150-P150)))</f>
        <v/>
      </c>
      <c r="S150" s="40">
        <f>IF($A150="","",ROUND(O150*F150,2))</f>
        <v/>
      </c>
      <c r="T150" s="40">
        <f>IF($A150="","",ROUND(SUMIFS('Sales Orders'!$I$5:$I$1004,'Sales Orders'!$E$5:$E$1004,$A150),2))</f>
        <v/>
      </c>
      <c r="U150" s="40">
        <f>IF($A150="","",ROUND(SUMIFS('Sales Orders'!$K$5:$K$1004,'Sales Orders'!$E$5:$E$1004,$A150),2))</f>
        <v/>
      </c>
      <c r="V150" s="40">
        <f>IF($A150="","",T150-U150)</f>
        <v/>
      </c>
      <c r="W150" s="41">
        <f>IF($A150="","",IF(L150+MAX(0,O150)&lt;=0,"",L150/(L150+MAX(0,O150))))</f>
        <v/>
      </c>
      <c r="X150" s="38">
        <f>IF($A150="","",COUNTIF($T$5:$T$204,"&gt;"&amp;T150)+COUNTIF($T$5:T150,T150))</f>
        <v/>
      </c>
      <c r="Y150" s="38">
        <f>IF(OR(Q150="Reorder",Q150="Out of stock"),COUNTIF($Q$5:Q150,"Reorder")+COUNTIF($Q$5:Q150,"Out of stock"),"")</f>
        <v/>
      </c>
    </row>
    <row r="151">
      <c r="A151" s="24" t="n"/>
      <c r="B151" s="24" t="n"/>
      <c r="C151" s="24" t="n"/>
      <c r="D151" s="24" t="n"/>
      <c r="E151" s="24" t="n"/>
      <c r="F151" s="30" t="n"/>
      <c r="G151" s="30" t="n"/>
      <c r="H151" s="25" t="n"/>
      <c r="I151" s="25" t="n"/>
      <c r="J151" s="25" t="n"/>
      <c r="K151" s="38">
        <f>IF($A151="","",SUMIFS('Purchase Orders'!$J$5:$J$504,'Purchase Orders'!$D$5:$D$504,$A151))</f>
        <v/>
      </c>
      <c r="L151" s="38">
        <f>IF($A151="","",SUMIFS('Sales Orders'!$G$5:$G$1004,'Sales Orders'!$E$5:$E$1004,$A151))</f>
        <v/>
      </c>
      <c r="M151" s="38">
        <f>IF($A151="","",SUMIFS('Stock In-Out'!$E$5:$E$504,'Stock In-Out'!$B$5:$B$504,$A151,'Stock In-Out'!$D$5:$D$504,"In"))</f>
        <v/>
      </c>
      <c r="N151" s="38">
        <f>IF($A151="","",SUMIFS('Stock In-Out'!$E$5:$E$504,'Stock In-Out'!$B$5:$B$504,$A151,'Stock In-Out'!$D$5:$D$504,"Out"))</f>
        <v/>
      </c>
      <c r="O151" s="38">
        <f>IF($A151="","",H151+K151+M151-L151-N151)</f>
        <v/>
      </c>
      <c r="P151" s="38">
        <f>IF($A151="","",SUMIFS('Purchase Orders'!$K$5:$K$504,'Purchase Orders'!$D$5:$D$504,$A151))</f>
        <v/>
      </c>
      <c r="Q151" s="39">
        <f>IF($A151="","",IF(O151&lt;=0,"Out of stock",IF(O151&lt;=I151,"Reorder","OK")))</f>
        <v/>
      </c>
      <c r="R151" s="38">
        <f>IF($A151="","",IF(Q151="OK",0,MAX(0,J151-P151)))</f>
        <v/>
      </c>
      <c r="S151" s="40">
        <f>IF($A151="","",ROUND(O151*F151,2))</f>
        <v/>
      </c>
      <c r="T151" s="40">
        <f>IF($A151="","",ROUND(SUMIFS('Sales Orders'!$I$5:$I$1004,'Sales Orders'!$E$5:$E$1004,$A151),2))</f>
        <v/>
      </c>
      <c r="U151" s="40">
        <f>IF($A151="","",ROUND(SUMIFS('Sales Orders'!$K$5:$K$1004,'Sales Orders'!$E$5:$E$1004,$A151),2))</f>
        <v/>
      </c>
      <c r="V151" s="40">
        <f>IF($A151="","",T151-U151)</f>
        <v/>
      </c>
      <c r="W151" s="41">
        <f>IF($A151="","",IF(L151+MAX(0,O151)&lt;=0,"",L151/(L151+MAX(0,O151))))</f>
        <v/>
      </c>
      <c r="X151" s="38">
        <f>IF($A151="","",COUNTIF($T$5:$T$204,"&gt;"&amp;T151)+COUNTIF($T$5:T151,T151))</f>
        <v/>
      </c>
      <c r="Y151" s="38">
        <f>IF(OR(Q151="Reorder",Q151="Out of stock"),COUNTIF($Q$5:Q151,"Reorder")+COUNTIF($Q$5:Q151,"Out of stock"),"")</f>
        <v/>
      </c>
    </row>
    <row r="152">
      <c r="A152" s="24" t="n"/>
      <c r="B152" s="24" t="n"/>
      <c r="C152" s="24" t="n"/>
      <c r="D152" s="24" t="n"/>
      <c r="E152" s="24" t="n"/>
      <c r="F152" s="30" t="n"/>
      <c r="G152" s="30" t="n"/>
      <c r="H152" s="25" t="n"/>
      <c r="I152" s="25" t="n"/>
      <c r="J152" s="25" t="n"/>
      <c r="K152" s="38">
        <f>IF($A152="","",SUMIFS('Purchase Orders'!$J$5:$J$504,'Purchase Orders'!$D$5:$D$504,$A152))</f>
        <v/>
      </c>
      <c r="L152" s="38">
        <f>IF($A152="","",SUMIFS('Sales Orders'!$G$5:$G$1004,'Sales Orders'!$E$5:$E$1004,$A152))</f>
        <v/>
      </c>
      <c r="M152" s="38">
        <f>IF($A152="","",SUMIFS('Stock In-Out'!$E$5:$E$504,'Stock In-Out'!$B$5:$B$504,$A152,'Stock In-Out'!$D$5:$D$504,"In"))</f>
        <v/>
      </c>
      <c r="N152" s="38">
        <f>IF($A152="","",SUMIFS('Stock In-Out'!$E$5:$E$504,'Stock In-Out'!$B$5:$B$504,$A152,'Stock In-Out'!$D$5:$D$504,"Out"))</f>
        <v/>
      </c>
      <c r="O152" s="38">
        <f>IF($A152="","",H152+K152+M152-L152-N152)</f>
        <v/>
      </c>
      <c r="P152" s="38">
        <f>IF($A152="","",SUMIFS('Purchase Orders'!$K$5:$K$504,'Purchase Orders'!$D$5:$D$504,$A152))</f>
        <v/>
      </c>
      <c r="Q152" s="39">
        <f>IF($A152="","",IF(O152&lt;=0,"Out of stock",IF(O152&lt;=I152,"Reorder","OK")))</f>
        <v/>
      </c>
      <c r="R152" s="38">
        <f>IF($A152="","",IF(Q152="OK",0,MAX(0,J152-P152)))</f>
        <v/>
      </c>
      <c r="S152" s="40">
        <f>IF($A152="","",ROUND(O152*F152,2))</f>
        <v/>
      </c>
      <c r="T152" s="40">
        <f>IF($A152="","",ROUND(SUMIFS('Sales Orders'!$I$5:$I$1004,'Sales Orders'!$E$5:$E$1004,$A152),2))</f>
        <v/>
      </c>
      <c r="U152" s="40">
        <f>IF($A152="","",ROUND(SUMIFS('Sales Orders'!$K$5:$K$1004,'Sales Orders'!$E$5:$E$1004,$A152),2))</f>
        <v/>
      </c>
      <c r="V152" s="40">
        <f>IF($A152="","",T152-U152)</f>
        <v/>
      </c>
      <c r="W152" s="41">
        <f>IF($A152="","",IF(L152+MAX(0,O152)&lt;=0,"",L152/(L152+MAX(0,O152))))</f>
        <v/>
      </c>
      <c r="X152" s="38">
        <f>IF($A152="","",COUNTIF($T$5:$T$204,"&gt;"&amp;T152)+COUNTIF($T$5:T152,T152))</f>
        <v/>
      </c>
      <c r="Y152" s="38">
        <f>IF(OR(Q152="Reorder",Q152="Out of stock"),COUNTIF($Q$5:Q152,"Reorder")+COUNTIF($Q$5:Q152,"Out of stock"),"")</f>
        <v/>
      </c>
    </row>
    <row r="153">
      <c r="A153" s="24" t="n"/>
      <c r="B153" s="24" t="n"/>
      <c r="C153" s="24" t="n"/>
      <c r="D153" s="24" t="n"/>
      <c r="E153" s="24" t="n"/>
      <c r="F153" s="30" t="n"/>
      <c r="G153" s="30" t="n"/>
      <c r="H153" s="25" t="n"/>
      <c r="I153" s="25" t="n"/>
      <c r="J153" s="25" t="n"/>
      <c r="K153" s="38">
        <f>IF($A153="","",SUMIFS('Purchase Orders'!$J$5:$J$504,'Purchase Orders'!$D$5:$D$504,$A153))</f>
        <v/>
      </c>
      <c r="L153" s="38">
        <f>IF($A153="","",SUMIFS('Sales Orders'!$G$5:$G$1004,'Sales Orders'!$E$5:$E$1004,$A153))</f>
        <v/>
      </c>
      <c r="M153" s="38">
        <f>IF($A153="","",SUMIFS('Stock In-Out'!$E$5:$E$504,'Stock In-Out'!$B$5:$B$504,$A153,'Stock In-Out'!$D$5:$D$504,"In"))</f>
        <v/>
      </c>
      <c r="N153" s="38">
        <f>IF($A153="","",SUMIFS('Stock In-Out'!$E$5:$E$504,'Stock In-Out'!$B$5:$B$504,$A153,'Stock In-Out'!$D$5:$D$504,"Out"))</f>
        <v/>
      </c>
      <c r="O153" s="38">
        <f>IF($A153="","",H153+K153+M153-L153-N153)</f>
        <v/>
      </c>
      <c r="P153" s="38">
        <f>IF($A153="","",SUMIFS('Purchase Orders'!$K$5:$K$504,'Purchase Orders'!$D$5:$D$504,$A153))</f>
        <v/>
      </c>
      <c r="Q153" s="39">
        <f>IF($A153="","",IF(O153&lt;=0,"Out of stock",IF(O153&lt;=I153,"Reorder","OK")))</f>
        <v/>
      </c>
      <c r="R153" s="38">
        <f>IF($A153="","",IF(Q153="OK",0,MAX(0,J153-P153)))</f>
        <v/>
      </c>
      <c r="S153" s="40">
        <f>IF($A153="","",ROUND(O153*F153,2))</f>
        <v/>
      </c>
      <c r="T153" s="40">
        <f>IF($A153="","",ROUND(SUMIFS('Sales Orders'!$I$5:$I$1004,'Sales Orders'!$E$5:$E$1004,$A153),2))</f>
        <v/>
      </c>
      <c r="U153" s="40">
        <f>IF($A153="","",ROUND(SUMIFS('Sales Orders'!$K$5:$K$1004,'Sales Orders'!$E$5:$E$1004,$A153),2))</f>
        <v/>
      </c>
      <c r="V153" s="40">
        <f>IF($A153="","",T153-U153)</f>
        <v/>
      </c>
      <c r="W153" s="41">
        <f>IF($A153="","",IF(L153+MAX(0,O153)&lt;=0,"",L153/(L153+MAX(0,O153))))</f>
        <v/>
      </c>
      <c r="X153" s="38">
        <f>IF($A153="","",COUNTIF($T$5:$T$204,"&gt;"&amp;T153)+COUNTIF($T$5:T153,T153))</f>
        <v/>
      </c>
      <c r="Y153" s="38">
        <f>IF(OR(Q153="Reorder",Q153="Out of stock"),COUNTIF($Q$5:Q153,"Reorder")+COUNTIF($Q$5:Q153,"Out of stock"),"")</f>
        <v/>
      </c>
    </row>
    <row r="154">
      <c r="A154" s="24" t="n"/>
      <c r="B154" s="24" t="n"/>
      <c r="C154" s="24" t="n"/>
      <c r="D154" s="24" t="n"/>
      <c r="E154" s="24" t="n"/>
      <c r="F154" s="30" t="n"/>
      <c r="G154" s="30" t="n"/>
      <c r="H154" s="25" t="n"/>
      <c r="I154" s="25" t="n"/>
      <c r="J154" s="25" t="n"/>
      <c r="K154" s="38">
        <f>IF($A154="","",SUMIFS('Purchase Orders'!$J$5:$J$504,'Purchase Orders'!$D$5:$D$504,$A154))</f>
        <v/>
      </c>
      <c r="L154" s="38">
        <f>IF($A154="","",SUMIFS('Sales Orders'!$G$5:$G$1004,'Sales Orders'!$E$5:$E$1004,$A154))</f>
        <v/>
      </c>
      <c r="M154" s="38">
        <f>IF($A154="","",SUMIFS('Stock In-Out'!$E$5:$E$504,'Stock In-Out'!$B$5:$B$504,$A154,'Stock In-Out'!$D$5:$D$504,"In"))</f>
        <v/>
      </c>
      <c r="N154" s="38">
        <f>IF($A154="","",SUMIFS('Stock In-Out'!$E$5:$E$504,'Stock In-Out'!$B$5:$B$504,$A154,'Stock In-Out'!$D$5:$D$504,"Out"))</f>
        <v/>
      </c>
      <c r="O154" s="38">
        <f>IF($A154="","",H154+K154+M154-L154-N154)</f>
        <v/>
      </c>
      <c r="P154" s="38">
        <f>IF($A154="","",SUMIFS('Purchase Orders'!$K$5:$K$504,'Purchase Orders'!$D$5:$D$504,$A154))</f>
        <v/>
      </c>
      <c r="Q154" s="39">
        <f>IF($A154="","",IF(O154&lt;=0,"Out of stock",IF(O154&lt;=I154,"Reorder","OK")))</f>
        <v/>
      </c>
      <c r="R154" s="38">
        <f>IF($A154="","",IF(Q154="OK",0,MAX(0,J154-P154)))</f>
        <v/>
      </c>
      <c r="S154" s="40">
        <f>IF($A154="","",ROUND(O154*F154,2))</f>
        <v/>
      </c>
      <c r="T154" s="40">
        <f>IF($A154="","",ROUND(SUMIFS('Sales Orders'!$I$5:$I$1004,'Sales Orders'!$E$5:$E$1004,$A154),2))</f>
        <v/>
      </c>
      <c r="U154" s="40">
        <f>IF($A154="","",ROUND(SUMIFS('Sales Orders'!$K$5:$K$1004,'Sales Orders'!$E$5:$E$1004,$A154),2))</f>
        <v/>
      </c>
      <c r="V154" s="40">
        <f>IF($A154="","",T154-U154)</f>
        <v/>
      </c>
      <c r="W154" s="41">
        <f>IF($A154="","",IF(L154+MAX(0,O154)&lt;=0,"",L154/(L154+MAX(0,O154))))</f>
        <v/>
      </c>
      <c r="X154" s="38">
        <f>IF($A154="","",COUNTIF($T$5:$T$204,"&gt;"&amp;T154)+COUNTIF($T$5:T154,T154))</f>
        <v/>
      </c>
      <c r="Y154" s="38">
        <f>IF(OR(Q154="Reorder",Q154="Out of stock"),COUNTIF($Q$5:Q154,"Reorder")+COUNTIF($Q$5:Q154,"Out of stock"),"")</f>
        <v/>
      </c>
    </row>
    <row r="155">
      <c r="A155" s="24" t="n"/>
      <c r="B155" s="24" t="n"/>
      <c r="C155" s="24" t="n"/>
      <c r="D155" s="24" t="n"/>
      <c r="E155" s="24" t="n"/>
      <c r="F155" s="30" t="n"/>
      <c r="G155" s="30" t="n"/>
      <c r="H155" s="25" t="n"/>
      <c r="I155" s="25" t="n"/>
      <c r="J155" s="25" t="n"/>
      <c r="K155" s="38">
        <f>IF($A155="","",SUMIFS('Purchase Orders'!$J$5:$J$504,'Purchase Orders'!$D$5:$D$504,$A155))</f>
        <v/>
      </c>
      <c r="L155" s="38">
        <f>IF($A155="","",SUMIFS('Sales Orders'!$G$5:$G$1004,'Sales Orders'!$E$5:$E$1004,$A155))</f>
        <v/>
      </c>
      <c r="M155" s="38">
        <f>IF($A155="","",SUMIFS('Stock In-Out'!$E$5:$E$504,'Stock In-Out'!$B$5:$B$504,$A155,'Stock In-Out'!$D$5:$D$504,"In"))</f>
        <v/>
      </c>
      <c r="N155" s="38">
        <f>IF($A155="","",SUMIFS('Stock In-Out'!$E$5:$E$504,'Stock In-Out'!$B$5:$B$504,$A155,'Stock In-Out'!$D$5:$D$504,"Out"))</f>
        <v/>
      </c>
      <c r="O155" s="38">
        <f>IF($A155="","",H155+K155+M155-L155-N155)</f>
        <v/>
      </c>
      <c r="P155" s="38">
        <f>IF($A155="","",SUMIFS('Purchase Orders'!$K$5:$K$504,'Purchase Orders'!$D$5:$D$504,$A155))</f>
        <v/>
      </c>
      <c r="Q155" s="39">
        <f>IF($A155="","",IF(O155&lt;=0,"Out of stock",IF(O155&lt;=I155,"Reorder","OK")))</f>
        <v/>
      </c>
      <c r="R155" s="38">
        <f>IF($A155="","",IF(Q155="OK",0,MAX(0,J155-P155)))</f>
        <v/>
      </c>
      <c r="S155" s="40">
        <f>IF($A155="","",ROUND(O155*F155,2))</f>
        <v/>
      </c>
      <c r="T155" s="40">
        <f>IF($A155="","",ROUND(SUMIFS('Sales Orders'!$I$5:$I$1004,'Sales Orders'!$E$5:$E$1004,$A155),2))</f>
        <v/>
      </c>
      <c r="U155" s="40">
        <f>IF($A155="","",ROUND(SUMIFS('Sales Orders'!$K$5:$K$1004,'Sales Orders'!$E$5:$E$1004,$A155),2))</f>
        <v/>
      </c>
      <c r="V155" s="40">
        <f>IF($A155="","",T155-U155)</f>
        <v/>
      </c>
      <c r="W155" s="41">
        <f>IF($A155="","",IF(L155+MAX(0,O155)&lt;=0,"",L155/(L155+MAX(0,O155))))</f>
        <v/>
      </c>
      <c r="X155" s="38">
        <f>IF($A155="","",COUNTIF($T$5:$T$204,"&gt;"&amp;T155)+COUNTIF($T$5:T155,T155))</f>
        <v/>
      </c>
      <c r="Y155" s="38">
        <f>IF(OR(Q155="Reorder",Q155="Out of stock"),COUNTIF($Q$5:Q155,"Reorder")+COUNTIF($Q$5:Q155,"Out of stock"),"")</f>
        <v/>
      </c>
    </row>
    <row r="156">
      <c r="A156" s="24" t="n"/>
      <c r="B156" s="24" t="n"/>
      <c r="C156" s="24" t="n"/>
      <c r="D156" s="24" t="n"/>
      <c r="E156" s="24" t="n"/>
      <c r="F156" s="30" t="n"/>
      <c r="G156" s="30" t="n"/>
      <c r="H156" s="25" t="n"/>
      <c r="I156" s="25" t="n"/>
      <c r="J156" s="25" t="n"/>
      <c r="K156" s="38">
        <f>IF($A156="","",SUMIFS('Purchase Orders'!$J$5:$J$504,'Purchase Orders'!$D$5:$D$504,$A156))</f>
        <v/>
      </c>
      <c r="L156" s="38">
        <f>IF($A156="","",SUMIFS('Sales Orders'!$G$5:$G$1004,'Sales Orders'!$E$5:$E$1004,$A156))</f>
        <v/>
      </c>
      <c r="M156" s="38">
        <f>IF($A156="","",SUMIFS('Stock In-Out'!$E$5:$E$504,'Stock In-Out'!$B$5:$B$504,$A156,'Stock In-Out'!$D$5:$D$504,"In"))</f>
        <v/>
      </c>
      <c r="N156" s="38">
        <f>IF($A156="","",SUMIFS('Stock In-Out'!$E$5:$E$504,'Stock In-Out'!$B$5:$B$504,$A156,'Stock In-Out'!$D$5:$D$504,"Out"))</f>
        <v/>
      </c>
      <c r="O156" s="38">
        <f>IF($A156="","",H156+K156+M156-L156-N156)</f>
        <v/>
      </c>
      <c r="P156" s="38">
        <f>IF($A156="","",SUMIFS('Purchase Orders'!$K$5:$K$504,'Purchase Orders'!$D$5:$D$504,$A156))</f>
        <v/>
      </c>
      <c r="Q156" s="39">
        <f>IF($A156="","",IF(O156&lt;=0,"Out of stock",IF(O156&lt;=I156,"Reorder","OK")))</f>
        <v/>
      </c>
      <c r="R156" s="38">
        <f>IF($A156="","",IF(Q156="OK",0,MAX(0,J156-P156)))</f>
        <v/>
      </c>
      <c r="S156" s="40">
        <f>IF($A156="","",ROUND(O156*F156,2))</f>
        <v/>
      </c>
      <c r="T156" s="40">
        <f>IF($A156="","",ROUND(SUMIFS('Sales Orders'!$I$5:$I$1004,'Sales Orders'!$E$5:$E$1004,$A156),2))</f>
        <v/>
      </c>
      <c r="U156" s="40">
        <f>IF($A156="","",ROUND(SUMIFS('Sales Orders'!$K$5:$K$1004,'Sales Orders'!$E$5:$E$1004,$A156),2))</f>
        <v/>
      </c>
      <c r="V156" s="40">
        <f>IF($A156="","",T156-U156)</f>
        <v/>
      </c>
      <c r="W156" s="41">
        <f>IF($A156="","",IF(L156+MAX(0,O156)&lt;=0,"",L156/(L156+MAX(0,O156))))</f>
        <v/>
      </c>
      <c r="X156" s="38">
        <f>IF($A156="","",COUNTIF($T$5:$T$204,"&gt;"&amp;T156)+COUNTIF($T$5:T156,T156))</f>
        <v/>
      </c>
      <c r="Y156" s="38">
        <f>IF(OR(Q156="Reorder",Q156="Out of stock"),COUNTIF($Q$5:Q156,"Reorder")+COUNTIF($Q$5:Q156,"Out of stock"),"")</f>
        <v/>
      </c>
    </row>
    <row r="157">
      <c r="A157" s="24" t="n"/>
      <c r="B157" s="24" t="n"/>
      <c r="C157" s="24" t="n"/>
      <c r="D157" s="24" t="n"/>
      <c r="E157" s="24" t="n"/>
      <c r="F157" s="30" t="n"/>
      <c r="G157" s="30" t="n"/>
      <c r="H157" s="25" t="n"/>
      <c r="I157" s="25" t="n"/>
      <c r="J157" s="25" t="n"/>
      <c r="K157" s="38">
        <f>IF($A157="","",SUMIFS('Purchase Orders'!$J$5:$J$504,'Purchase Orders'!$D$5:$D$504,$A157))</f>
        <v/>
      </c>
      <c r="L157" s="38">
        <f>IF($A157="","",SUMIFS('Sales Orders'!$G$5:$G$1004,'Sales Orders'!$E$5:$E$1004,$A157))</f>
        <v/>
      </c>
      <c r="M157" s="38">
        <f>IF($A157="","",SUMIFS('Stock In-Out'!$E$5:$E$504,'Stock In-Out'!$B$5:$B$504,$A157,'Stock In-Out'!$D$5:$D$504,"In"))</f>
        <v/>
      </c>
      <c r="N157" s="38">
        <f>IF($A157="","",SUMIFS('Stock In-Out'!$E$5:$E$504,'Stock In-Out'!$B$5:$B$504,$A157,'Stock In-Out'!$D$5:$D$504,"Out"))</f>
        <v/>
      </c>
      <c r="O157" s="38">
        <f>IF($A157="","",H157+K157+M157-L157-N157)</f>
        <v/>
      </c>
      <c r="P157" s="38">
        <f>IF($A157="","",SUMIFS('Purchase Orders'!$K$5:$K$504,'Purchase Orders'!$D$5:$D$504,$A157))</f>
        <v/>
      </c>
      <c r="Q157" s="39">
        <f>IF($A157="","",IF(O157&lt;=0,"Out of stock",IF(O157&lt;=I157,"Reorder","OK")))</f>
        <v/>
      </c>
      <c r="R157" s="38">
        <f>IF($A157="","",IF(Q157="OK",0,MAX(0,J157-P157)))</f>
        <v/>
      </c>
      <c r="S157" s="40">
        <f>IF($A157="","",ROUND(O157*F157,2))</f>
        <v/>
      </c>
      <c r="T157" s="40">
        <f>IF($A157="","",ROUND(SUMIFS('Sales Orders'!$I$5:$I$1004,'Sales Orders'!$E$5:$E$1004,$A157),2))</f>
        <v/>
      </c>
      <c r="U157" s="40">
        <f>IF($A157="","",ROUND(SUMIFS('Sales Orders'!$K$5:$K$1004,'Sales Orders'!$E$5:$E$1004,$A157),2))</f>
        <v/>
      </c>
      <c r="V157" s="40">
        <f>IF($A157="","",T157-U157)</f>
        <v/>
      </c>
      <c r="W157" s="41">
        <f>IF($A157="","",IF(L157+MAX(0,O157)&lt;=0,"",L157/(L157+MAX(0,O157))))</f>
        <v/>
      </c>
      <c r="X157" s="38">
        <f>IF($A157="","",COUNTIF($T$5:$T$204,"&gt;"&amp;T157)+COUNTIF($T$5:T157,T157))</f>
        <v/>
      </c>
      <c r="Y157" s="38">
        <f>IF(OR(Q157="Reorder",Q157="Out of stock"),COUNTIF($Q$5:Q157,"Reorder")+COUNTIF($Q$5:Q157,"Out of stock"),"")</f>
        <v/>
      </c>
    </row>
    <row r="158">
      <c r="A158" s="24" t="n"/>
      <c r="B158" s="24" t="n"/>
      <c r="C158" s="24" t="n"/>
      <c r="D158" s="24" t="n"/>
      <c r="E158" s="24" t="n"/>
      <c r="F158" s="30" t="n"/>
      <c r="G158" s="30" t="n"/>
      <c r="H158" s="25" t="n"/>
      <c r="I158" s="25" t="n"/>
      <c r="J158" s="25" t="n"/>
      <c r="K158" s="38">
        <f>IF($A158="","",SUMIFS('Purchase Orders'!$J$5:$J$504,'Purchase Orders'!$D$5:$D$504,$A158))</f>
        <v/>
      </c>
      <c r="L158" s="38">
        <f>IF($A158="","",SUMIFS('Sales Orders'!$G$5:$G$1004,'Sales Orders'!$E$5:$E$1004,$A158))</f>
        <v/>
      </c>
      <c r="M158" s="38">
        <f>IF($A158="","",SUMIFS('Stock In-Out'!$E$5:$E$504,'Stock In-Out'!$B$5:$B$504,$A158,'Stock In-Out'!$D$5:$D$504,"In"))</f>
        <v/>
      </c>
      <c r="N158" s="38">
        <f>IF($A158="","",SUMIFS('Stock In-Out'!$E$5:$E$504,'Stock In-Out'!$B$5:$B$504,$A158,'Stock In-Out'!$D$5:$D$504,"Out"))</f>
        <v/>
      </c>
      <c r="O158" s="38">
        <f>IF($A158="","",H158+K158+M158-L158-N158)</f>
        <v/>
      </c>
      <c r="P158" s="38">
        <f>IF($A158="","",SUMIFS('Purchase Orders'!$K$5:$K$504,'Purchase Orders'!$D$5:$D$504,$A158))</f>
        <v/>
      </c>
      <c r="Q158" s="39">
        <f>IF($A158="","",IF(O158&lt;=0,"Out of stock",IF(O158&lt;=I158,"Reorder","OK")))</f>
        <v/>
      </c>
      <c r="R158" s="38">
        <f>IF($A158="","",IF(Q158="OK",0,MAX(0,J158-P158)))</f>
        <v/>
      </c>
      <c r="S158" s="40">
        <f>IF($A158="","",ROUND(O158*F158,2))</f>
        <v/>
      </c>
      <c r="T158" s="40">
        <f>IF($A158="","",ROUND(SUMIFS('Sales Orders'!$I$5:$I$1004,'Sales Orders'!$E$5:$E$1004,$A158),2))</f>
        <v/>
      </c>
      <c r="U158" s="40">
        <f>IF($A158="","",ROUND(SUMIFS('Sales Orders'!$K$5:$K$1004,'Sales Orders'!$E$5:$E$1004,$A158),2))</f>
        <v/>
      </c>
      <c r="V158" s="40">
        <f>IF($A158="","",T158-U158)</f>
        <v/>
      </c>
      <c r="W158" s="41">
        <f>IF($A158="","",IF(L158+MAX(0,O158)&lt;=0,"",L158/(L158+MAX(0,O158))))</f>
        <v/>
      </c>
      <c r="X158" s="38">
        <f>IF($A158="","",COUNTIF($T$5:$T$204,"&gt;"&amp;T158)+COUNTIF($T$5:T158,T158))</f>
        <v/>
      </c>
      <c r="Y158" s="38">
        <f>IF(OR(Q158="Reorder",Q158="Out of stock"),COUNTIF($Q$5:Q158,"Reorder")+COUNTIF($Q$5:Q158,"Out of stock"),"")</f>
        <v/>
      </c>
    </row>
    <row r="159">
      <c r="A159" s="24" t="n"/>
      <c r="B159" s="24" t="n"/>
      <c r="C159" s="24" t="n"/>
      <c r="D159" s="24" t="n"/>
      <c r="E159" s="24" t="n"/>
      <c r="F159" s="30" t="n"/>
      <c r="G159" s="30" t="n"/>
      <c r="H159" s="25" t="n"/>
      <c r="I159" s="25" t="n"/>
      <c r="J159" s="25" t="n"/>
      <c r="K159" s="38">
        <f>IF($A159="","",SUMIFS('Purchase Orders'!$J$5:$J$504,'Purchase Orders'!$D$5:$D$504,$A159))</f>
        <v/>
      </c>
      <c r="L159" s="38">
        <f>IF($A159="","",SUMIFS('Sales Orders'!$G$5:$G$1004,'Sales Orders'!$E$5:$E$1004,$A159))</f>
        <v/>
      </c>
      <c r="M159" s="38">
        <f>IF($A159="","",SUMIFS('Stock In-Out'!$E$5:$E$504,'Stock In-Out'!$B$5:$B$504,$A159,'Stock In-Out'!$D$5:$D$504,"In"))</f>
        <v/>
      </c>
      <c r="N159" s="38">
        <f>IF($A159="","",SUMIFS('Stock In-Out'!$E$5:$E$504,'Stock In-Out'!$B$5:$B$504,$A159,'Stock In-Out'!$D$5:$D$504,"Out"))</f>
        <v/>
      </c>
      <c r="O159" s="38">
        <f>IF($A159="","",H159+K159+M159-L159-N159)</f>
        <v/>
      </c>
      <c r="P159" s="38">
        <f>IF($A159="","",SUMIFS('Purchase Orders'!$K$5:$K$504,'Purchase Orders'!$D$5:$D$504,$A159))</f>
        <v/>
      </c>
      <c r="Q159" s="39">
        <f>IF($A159="","",IF(O159&lt;=0,"Out of stock",IF(O159&lt;=I159,"Reorder","OK")))</f>
        <v/>
      </c>
      <c r="R159" s="38">
        <f>IF($A159="","",IF(Q159="OK",0,MAX(0,J159-P159)))</f>
        <v/>
      </c>
      <c r="S159" s="40">
        <f>IF($A159="","",ROUND(O159*F159,2))</f>
        <v/>
      </c>
      <c r="T159" s="40">
        <f>IF($A159="","",ROUND(SUMIFS('Sales Orders'!$I$5:$I$1004,'Sales Orders'!$E$5:$E$1004,$A159),2))</f>
        <v/>
      </c>
      <c r="U159" s="40">
        <f>IF($A159="","",ROUND(SUMIFS('Sales Orders'!$K$5:$K$1004,'Sales Orders'!$E$5:$E$1004,$A159),2))</f>
        <v/>
      </c>
      <c r="V159" s="40">
        <f>IF($A159="","",T159-U159)</f>
        <v/>
      </c>
      <c r="W159" s="41">
        <f>IF($A159="","",IF(L159+MAX(0,O159)&lt;=0,"",L159/(L159+MAX(0,O159))))</f>
        <v/>
      </c>
      <c r="X159" s="38">
        <f>IF($A159="","",COUNTIF($T$5:$T$204,"&gt;"&amp;T159)+COUNTIF($T$5:T159,T159))</f>
        <v/>
      </c>
      <c r="Y159" s="38">
        <f>IF(OR(Q159="Reorder",Q159="Out of stock"),COUNTIF($Q$5:Q159,"Reorder")+COUNTIF($Q$5:Q159,"Out of stock"),"")</f>
        <v/>
      </c>
    </row>
    <row r="160">
      <c r="A160" s="24" t="n"/>
      <c r="B160" s="24" t="n"/>
      <c r="C160" s="24" t="n"/>
      <c r="D160" s="24" t="n"/>
      <c r="E160" s="24" t="n"/>
      <c r="F160" s="30" t="n"/>
      <c r="G160" s="30" t="n"/>
      <c r="H160" s="25" t="n"/>
      <c r="I160" s="25" t="n"/>
      <c r="J160" s="25" t="n"/>
      <c r="K160" s="38">
        <f>IF($A160="","",SUMIFS('Purchase Orders'!$J$5:$J$504,'Purchase Orders'!$D$5:$D$504,$A160))</f>
        <v/>
      </c>
      <c r="L160" s="38">
        <f>IF($A160="","",SUMIFS('Sales Orders'!$G$5:$G$1004,'Sales Orders'!$E$5:$E$1004,$A160))</f>
        <v/>
      </c>
      <c r="M160" s="38">
        <f>IF($A160="","",SUMIFS('Stock In-Out'!$E$5:$E$504,'Stock In-Out'!$B$5:$B$504,$A160,'Stock In-Out'!$D$5:$D$504,"In"))</f>
        <v/>
      </c>
      <c r="N160" s="38">
        <f>IF($A160="","",SUMIFS('Stock In-Out'!$E$5:$E$504,'Stock In-Out'!$B$5:$B$504,$A160,'Stock In-Out'!$D$5:$D$504,"Out"))</f>
        <v/>
      </c>
      <c r="O160" s="38">
        <f>IF($A160="","",H160+K160+M160-L160-N160)</f>
        <v/>
      </c>
      <c r="P160" s="38">
        <f>IF($A160="","",SUMIFS('Purchase Orders'!$K$5:$K$504,'Purchase Orders'!$D$5:$D$504,$A160))</f>
        <v/>
      </c>
      <c r="Q160" s="39">
        <f>IF($A160="","",IF(O160&lt;=0,"Out of stock",IF(O160&lt;=I160,"Reorder","OK")))</f>
        <v/>
      </c>
      <c r="R160" s="38">
        <f>IF($A160="","",IF(Q160="OK",0,MAX(0,J160-P160)))</f>
        <v/>
      </c>
      <c r="S160" s="40">
        <f>IF($A160="","",ROUND(O160*F160,2))</f>
        <v/>
      </c>
      <c r="T160" s="40">
        <f>IF($A160="","",ROUND(SUMIFS('Sales Orders'!$I$5:$I$1004,'Sales Orders'!$E$5:$E$1004,$A160),2))</f>
        <v/>
      </c>
      <c r="U160" s="40">
        <f>IF($A160="","",ROUND(SUMIFS('Sales Orders'!$K$5:$K$1004,'Sales Orders'!$E$5:$E$1004,$A160),2))</f>
        <v/>
      </c>
      <c r="V160" s="40">
        <f>IF($A160="","",T160-U160)</f>
        <v/>
      </c>
      <c r="W160" s="41">
        <f>IF($A160="","",IF(L160+MAX(0,O160)&lt;=0,"",L160/(L160+MAX(0,O160))))</f>
        <v/>
      </c>
      <c r="X160" s="38">
        <f>IF($A160="","",COUNTIF($T$5:$T$204,"&gt;"&amp;T160)+COUNTIF($T$5:T160,T160))</f>
        <v/>
      </c>
      <c r="Y160" s="38">
        <f>IF(OR(Q160="Reorder",Q160="Out of stock"),COUNTIF($Q$5:Q160,"Reorder")+COUNTIF($Q$5:Q160,"Out of stock"),"")</f>
        <v/>
      </c>
    </row>
    <row r="161">
      <c r="A161" s="24" t="n"/>
      <c r="B161" s="24" t="n"/>
      <c r="C161" s="24" t="n"/>
      <c r="D161" s="24" t="n"/>
      <c r="E161" s="24" t="n"/>
      <c r="F161" s="30" t="n"/>
      <c r="G161" s="30" t="n"/>
      <c r="H161" s="25" t="n"/>
      <c r="I161" s="25" t="n"/>
      <c r="J161" s="25" t="n"/>
      <c r="K161" s="38">
        <f>IF($A161="","",SUMIFS('Purchase Orders'!$J$5:$J$504,'Purchase Orders'!$D$5:$D$504,$A161))</f>
        <v/>
      </c>
      <c r="L161" s="38">
        <f>IF($A161="","",SUMIFS('Sales Orders'!$G$5:$G$1004,'Sales Orders'!$E$5:$E$1004,$A161))</f>
        <v/>
      </c>
      <c r="M161" s="38">
        <f>IF($A161="","",SUMIFS('Stock In-Out'!$E$5:$E$504,'Stock In-Out'!$B$5:$B$504,$A161,'Stock In-Out'!$D$5:$D$504,"In"))</f>
        <v/>
      </c>
      <c r="N161" s="38">
        <f>IF($A161="","",SUMIFS('Stock In-Out'!$E$5:$E$504,'Stock In-Out'!$B$5:$B$504,$A161,'Stock In-Out'!$D$5:$D$504,"Out"))</f>
        <v/>
      </c>
      <c r="O161" s="38">
        <f>IF($A161="","",H161+K161+M161-L161-N161)</f>
        <v/>
      </c>
      <c r="P161" s="38">
        <f>IF($A161="","",SUMIFS('Purchase Orders'!$K$5:$K$504,'Purchase Orders'!$D$5:$D$504,$A161))</f>
        <v/>
      </c>
      <c r="Q161" s="39">
        <f>IF($A161="","",IF(O161&lt;=0,"Out of stock",IF(O161&lt;=I161,"Reorder","OK")))</f>
        <v/>
      </c>
      <c r="R161" s="38">
        <f>IF($A161="","",IF(Q161="OK",0,MAX(0,J161-P161)))</f>
        <v/>
      </c>
      <c r="S161" s="40">
        <f>IF($A161="","",ROUND(O161*F161,2))</f>
        <v/>
      </c>
      <c r="T161" s="40">
        <f>IF($A161="","",ROUND(SUMIFS('Sales Orders'!$I$5:$I$1004,'Sales Orders'!$E$5:$E$1004,$A161),2))</f>
        <v/>
      </c>
      <c r="U161" s="40">
        <f>IF($A161="","",ROUND(SUMIFS('Sales Orders'!$K$5:$K$1004,'Sales Orders'!$E$5:$E$1004,$A161),2))</f>
        <v/>
      </c>
      <c r="V161" s="40">
        <f>IF($A161="","",T161-U161)</f>
        <v/>
      </c>
      <c r="W161" s="41">
        <f>IF($A161="","",IF(L161+MAX(0,O161)&lt;=0,"",L161/(L161+MAX(0,O161))))</f>
        <v/>
      </c>
      <c r="X161" s="38">
        <f>IF($A161="","",COUNTIF($T$5:$T$204,"&gt;"&amp;T161)+COUNTIF($T$5:T161,T161))</f>
        <v/>
      </c>
      <c r="Y161" s="38">
        <f>IF(OR(Q161="Reorder",Q161="Out of stock"),COUNTIF($Q$5:Q161,"Reorder")+COUNTIF($Q$5:Q161,"Out of stock"),"")</f>
        <v/>
      </c>
    </row>
    <row r="162">
      <c r="A162" s="24" t="n"/>
      <c r="B162" s="24" t="n"/>
      <c r="C162" s="24" t="n"/>
      <c r="D162" s="24" t="n"/>
      <c r="E162" s="24" t="n"/>
      <c r="F162" s="30" t="n"/>
      <c r="G162" s="30" t="n"/>
      <c r="H162" s="25" t="n"/>
      <c r="I162" s="25" t="n"/>
      <c r="J162" s="25" t="n"/>
      <c r="K162" s="38">
        <f>IF($A162="","",SUMIFS('Purchase Orders'!$J$5:$J$504,'Purchase Orders'!$D$5:$D$504,$A162))</f>
        <v/>
      </c>
      <c r="L162" s="38">
        <f>IF($A162="","",SUMIFS('Sales Orders'!$G$5:$G$1004,'Sales Orders'!$E$5:$E$1004,$A162))</f>
        <v/>
      </c>
      <c r="M162" s="38">
        <f>IF($A162="","",SUMIFS('Stock In-Out'!$E$5:$E$504,'Stock In-Out'!$B$5:$B$504,$A162,'Stock In-Out'!$D$5:$D$504,"In"))</f>
        <v/>
      </c>
      <c r="N162" s="38">
        <f>IF($A162="","",SUMIFS('Stock In-Out'!$E$5:$E$504,'Stock In-Out'!$B$5:$B$504,$A162,'Stock In-Out'!$D$5:$D$504,"Out"))</f>
        <v/>
      </c>
      <c r="O162" s="38">
        <f>IF($A162="","",H162+K162+M162-L162-N162)</f>
        <v/>
      </c>
      <c r="P162" s="38">
        <f>IF($A162="","",SUMIFS('Purchase Orders'!$K$5:$K$504,'Purchase Orders'!$D$5:$D$504,$A162))</f>
        <v/>
      </c>
      <c r="Q162" s="39">
        <f>IF($A162="","",IF(O162&lt;=0,"Out of stock",IF(O162&lt;=I162,"Reorder","OK")))</f>
        <v/>
      </c>
      <c r="R162" s="38">
        <f>IF($A162="","",IF(Q162="OK",0,MAX(0,J162-P162)))</f>
        <v/>
      </c>
      <c r="S162" s="40">
        <f>IF($A162="","",ROUND(O162*F162,2))</f>
        <v/>
      </c>
      <c r="T162" s="40">
        <f>IF($A162="","",ROUND(SUMIFS('Sales Orders'!$I$5:$I$1004,'Sales Orders'!$E$5:$E$1004,$A162),2))</f>
        <v/>
      </c>
      <c r="U162" s="40">
        <f>IF($A162="","",ROUND(SUMIFS('Sales Orders'!$K$5:$K$1004,'Sales Orders'!$E$5:$E$1004,$A162),2))</f>
        <v/>
      </c>
      <c r="V162" s="40">
        <f>IF($A162="","",T162-U162)</f>
        <v/>
      </c>
      <c r="W162" s="41">
        <f>IF($A162="","",IF(L162+MAX(0,O162)&lt;=0,"",L162/(L162+MAX(0,O162))))</f>
        <v/>
      </c>
      <c r="X162" s="38">
        <f>IF($A162="","",COUNTIF($T$5:$T$204,"&gt;"&amp;T162)+COUNTIF($T$5:T162,T162))</f>
        <v/>
      </c>
      <c r="Y162" s="38">
        <f>IF(OR(Q162="Reorder",Q162="Out of stock"),COUNTIF($Q$5:Q162,"Reorder")+COUNTIF($Q$5:Q162,"Out of stock"),"")</f>
        <v/>
      </c>
    </row>
    <row r="163">
      <c r="A163" s="24" t="n"/>
      <c r="B163" s="24" t="n"/>
      <c r="C163" s="24" t="n"/>
      <c r="D163" s="24" t="n"/>
      <c r="E163" s="24" t="n"/>
      <c r="F163" s="30" t="n"/>
      <c r="G163" s="30" t="n"/>
      <c r="H163" s="25" t="n"/>
      <c r="I163" s="25" t="n"/>
      <c r="J163" s="25" t="n"/>
      <c r="K163" s="38">
        <f>IF($A163="","",SUMIFS('Purchase Orders'!$J$5:$J$504,'Purchase Orders'!$D$5:$D$504,$A163))</f>
        <v/>
      </c>
      <c r="L163" s="38">
        <f>IF($A163="","",SUMIFS('Sales Orders'!$G$5:$G$1004,'Sales Orders'!$E$5:$E$1004,$A163))</f>
        <v/>
      </c>
      <c r="M163" s="38">
        <f>IF($A163="","",SUMIFS('Stock In-Out'!$E$5:$E$504,'Stock In-Out'!$B$5:$B$504,$A163,'Stock In-Out'!$D$5:$D$504,"In"))</f>
        <v/>
      </c>
      <c r="N163" s="38">
        <f>IF($A163="","",SUMIFS('Stock In-Out'!$E$5:$E$504,'Stock In-Out'!$B$5:$B$504,$A163,'Stock In-Out'!$D$5:$D$504,"Out"))</f>
        <v/>
      </c>
      <c r="O163" s="38">
        <f>IF($A163="","",H163+K163+M163-L163-N163)</f>
        <v/>
      </c>
      <c r="P163" s="38">
        <f>IF($A163="","",SUMIFS('Purchase Orders'!$K$5:$K$504,'Purchase Orders'!$D$5:$D$504,$A163))</f>
        <v/>
      </c>
      <c r="Q163" s="39">
        <f>IF($A163="","",IF(O163&lt;=0,"Out of stock",IF(O163&lt;=I163,"Reorder","OK")))</f>
        <v/>
      </c>
      <c r="R163" s="38">
        <f>IF($A163="","",IF(Q163="OK",0,MAX(0,J163-P163)))</f>
        <v/>
      </c>
      <c r="S163" s="40">
        <f>IF($A163="","",ROUND(O163*F163,2))</f>
        <v/>
      </c>
      <c r="T163" s="40">
        <f>IF($A163="","",ROUND(SUMIFS('Sales Orders'!$I$5:$I$1004,'Sales Orders'!$E$5:$E$1004,$A163),2))</f>
        <v/>
      </c>
      <c r="U163" s="40">
        <f>IF($A163="","",ROUND(SUMIFS('Sales Orders'!$K$5:$K$1004,'Sales Orders'!$E$5:$E$1004,$A163),2))</f>
        <v/>
      </c>
      <c r="V163" s="40">
        <f>IF($A163="","",T163-U163)</f>
        <v/>
      </c>
      <c r="W163" s="41">
        <f>IF($A163="","",IF(L163+MAX(0,O163)&lt;=0,"",L163/(L163+MAX(0,O163))))</f>
        <v/>
      </c>
      <c r="X163" s="38">
        <f>IF($A163="","",COUNTIF($T$5:$T$204,"&gt;"&amp;T163)+COUNTIF($T$5:T163,T163))</f>
        <v/>
      </c>
      <c r="Y163" s="38">
        <f>IF(OR(Q163="Reorder",Q163="Out of stock"),COUNTIF($Q$5:Q163,"Reorder")+COUNTIF($Q$5:Q163,"Out of stock"),"")</f>
        <v/>
      </c>
    </row>
    <row r="164">
      <c r="A164" s="24" t="n"/>
      <c r="B164" s="24" t="n"/>
      <c r="C164" s="24" t="n"/>
      <c r="D164" s="24" t="n"/>
      <c r="E164" s="24" t="n"/>
      <c r="F164" s="30" t="n"/>
      <c r="G164" s="30" t="n"/>
      <c r="H164" s="25" t="n"/>
      <c r="I164" s="25" t="n"/>
      <c r="J164" s="25" t="n"/>
      <c r="K164" s="38">
        <f>IF($A164="","",SUMIFS('Purchase Orders'!$J$5:$J$504,'Purchase Orders'!$D$5:$D$504,$A164))</f>
        <v/>
      </c>
      <c r="L164" s="38">
        <f>IF($A164="","",SUMIFS('Sales Orders'!$G$5:$G$1004,'Sales Orders'!$E$5:$E$1004,$A164))</f>
        <v/>
      </c>
      <c r="M164" s="38">
        <f>IF($A164="","",SUMIFS('Stock In-Out'!$E$5:$E$504,'Stock In-Out'!$B$5:$B$504,$A164,'Stock In-Out'!$D$5:$D$504,"In"))</f>
        <v/>
      </c>
      <c r="N164" s="38">
        <f>IF($A164="","",SUMIFS('Stock In-Out'!$E$5:$E$504,'Stock In-Out'!$B$5:$B$504,$A164,'Stock In-Out'!$D$5:$D$504,"Out"))</f>
        <v/>
      </c>
      <c r="O164" s="38">
        <f>IF($A164="","",H164+K164+M164-L164-N164)</f>
        <v/>
      </c>
      <c r="P164" s="38">
        <f>IF($A164="","",SUMIFS('Purchase Orders'!$K$5:$K$504,'Purchase Orders'!$D$5:$D$504,$A164))</f>
        <v/>
      </c>
      <c r="Q164" s="39">
        <f>IF($A164="","",IF(O164&lt;=0,"Out of stock",IF(O164&lt;=I164,"Reorder","OK")))</f>
        <v/>
      </c>
      <c r="R164" s="38">
        <f>IF($A164="","",IF(Q164="OK",0,MAX(0,J164-P164)))</f>
        <v/>
      </c>
      <c r="S164" s="40">
        <f>IF($A164="","",ROUND(O164*F164,2))</f>
        <v/>
      </c>
      <c r="T164" s="40">
        <f>IF($A164="","",ROUND(SUMIFS('Sales Orders'!$I$5:$I$1004,'Sales Orders'!$E$5:$E$1004,$A164),2))</f>
        <v/>
      </c>
      <c r="U164" s="40">
        <f>IF($A164="","",ROUND(SUMIFS('Sales Orders'!$K$5:$K$1004,'Sales Orders'!$E$5:$E$1004,$A164),2))</f>
        <v/>
      </c>
      <c r="V164" s="40">
        <f>IF($A164="","",T164-U164)</f>
        <v/>
      </c>
      <c r="W164" s="41">
        <f>IF($A164="","",IF(L164+MAX(0,O164)&lt;=0,"",L164/(L164+MAX(0,O164))))</f>
        <v/>
      </c>
      <c r="X164" s="38">
        <f>IF($A164="","",COUNTIF($T$5:$T$204,"&gt;"&amp;T164)+COUNTIF($T$5:T164,T164))</f>
        <v/>
      </c>
      <c r="Y164" s="38">
        <f>IF(OR(Q164="Reorder",Q164="Out of stock"),COUNTIF($Q$5:Q164,"Reorder")+COUNTIF($Q$5:Q164,"Out of stock"),"")</f>
        <v/>
      </c>
    </row>
    <row r="165">
      <c r="A165" s="24" t="n"/>
      <c r="B165" s="24" t="n"/>
      <c r="C165" s="24" t="n"/>
      <c r="D165" s="24" t="n"/>
      <c r="E165" s="24" t="n"/>
      <c r="F165" s="30" t="n"/>
      <c r="G165" s="30" t="n"/>
      <c r="H165" s="25" t="n"/>
      <c r="I165" s="25" t="n"/>
      <c r="J165" s="25" t="n"/>
      <c r="K165" s="38">
        <f>IF($A165="","",SUMIFS('Purchase Orders'!$J$5:$J$504,'Purchase Orders'!$D$5:$D$504,$A165))</f>
        <v/>
      </c>
      <c r="L165" s="38">
        <f>IF($A165="","",SUMIFS('Sales Orders'!$G$5:$G$1004,'Sales Orders'!$E$5:$E$1004,$A165))</f>
        <v/>
      </c>
      <c r="M165" s="38">
        <f>IF($A165="","",SUMIFS('Stock In-Out'!$E$5:$E$504,'Stock In-Out'!$B$5:$B$504,$A165,'Stock In-Out'!$D$5:$D$504,"In"))</f>
        <v/>
      </c>
      <c r="N165" s="38">
        <f>IF($A165="","",SUMIFS('Stock In-Out'!$E$5:$E$504,'Stock In-Out'!$B$5:$B$504,$A165,'Stock In-Out'!$D$5:$D$504,"Out"))</f>
        <v/>
      </c>
      <c r="O165" s="38">
        <f>IF($A165="","",H165+K165+M165-L165-N165)</f>
        <v/>
      </c>
      <c r="P165" s="38">
        <f>IF($A165="","",SUMIFS('Purchase Orders'!$K$5:$K$504,'Purchase Orders'!$D$5:$D$504,$A165))</f>
        <v/>
      </c>
      <c r="Q165" s="39">
        <f>IF($A165="","",IF(O165&lt;=0,"Out of stock",IF(O165&lt;=I165,"Reorder","OK")))</f>
        <v/>
      </c>
      <c r="R165" s="38">
        <f>IF($A165="","",IF(Q165="OK",0,MAX(0,J165-P165)))</f>
        <v/>
      </c>
      <c r="S165" s="40">
        <f>IF($A165="","",ROUND(O165*F165,2))</f>
        <v/>
      </c>
      <c r="T165" s="40">
        <f>IF($A165="","",ROUND(SUMIFS('Sales Orders'!$I$5:$I$1004,'Sales Orders'!$E$5:$E$1004,$A165),2))</f>
        <v/>
      </c>
      <c r="U165" s="40">
        <f>IF($A165="","",ROUND(SUMIFS('Sales Orders'!$K$5:$K$1004,'Sales Orders'!$E$5:$E$1004,$A165),2))</f>
        <v/>
      </c>
      <c r="V165" s="40">
        <f>IF($A165="","",T165-U165)</f>
        <v/>
      </c>
      <c r="W165" s="41">
        <f>IF($A165="","",IF(L165+MAX(0,O165)&lt;=0,"",L165/(L165+MAX(0,O165))))</f>
        <v/>
      </c>
      <c r="X165" s="38">
        <f>IF($A165="","",COUNTIF($T$5:$T$204,"&gt;"&amp;T165)+COUNTIF($T$5:T165,T165))</f>
        <v/>
      </c>
      <c r="Y165" s="38">
        <f>IF(OR(Q165="Reorder",Q165="Out of stock"),COUNTIF($Q$5:Q165,"Reorder")+COUNTIF($Q$5:Q165,"Out of stock"),"")</f>
        <v/>
      </c>
    </row>
    <row r="166">
      <c r="A166" s="24" t="n"/>
      <c r="B166" s="24" t="n"/>
      <c r="C166" s="24" t="n"/>
      <c r="D166" s="24" t="n"/>
      <c r="E166" s="24" t="n"/>
      <c r="F166" s="30" t="n"/>
      <c r="G166" s="30" t="n"/>
      <c r="H166" s="25" t="n"/>
      <c r="I166" s="25" t="n"/>
      <c r="J166" s="25" t="n"/>
      <c r="K166" s="38">
        <f>IF($A166="","",SUMIFS('Purchase Orders'!$J$5:$J$504,'Purchase Orders'!$D$5:$D$504,$A166))</f>
        <v/>
      </c>
      <c r="L166" s="38">
        <f>IF($A166="","",SUMIFS('Sales Orders'!$G$5:$G$1004,'Sales Orders'!$E$5:$E$1004,$A166))</f>
        <v/>
      </c>
      <c r="M166" s="38">
        <f>IF($A166="","",SUMIFS('Stock In-Out'!$E$5:$E$504,'Stock In-Out'!$B$5:$B$504,$A166,'Stock In-Out'!$D$5:$D$504,"In"))</f>
        <v/>
      </c>
      <c r="N166" s="38">
        <f>IF($A166="","",SUMIFS('Stock In-Out'!$E$5:$E$504,'Stock In-Out'!$B$5:$B$504,$A166,'Stock In-Out'!$D$5:$D$504,"Out"))</f>
        <v/>
      </c>
      <c r="O166" s="38">
        <f>IF($A166="","",H166+K166+M166-L166-N166)</f>
        <v/>
      </c>
      <c r="P166" s="38">
        <f>IF($A166="","",SUMIFS('Purchase Orders'!$K$5:$K$504,'Purchase Orders'!$D$5:$D$504,$A166))</f>
        <v/>
      </c>
      <c r="Q166" s="39">
        <f>IF($A166="","",IF(O166&lt;=0,"Out of stock",IF(O166&lt;=I166,"Reorder","OK")))</f>
        <v/>
      </c>
      <c r="R166" s="38">
        <f>IF($A166="","",IF(Q166="OK",0,MAX(0,J166-P166)))</f>
        <v/>
      </c>
      <c r="S166" s="40">
        <f>IF($A166="","",ROUND(O166*F166,2))</f>
        <v/>
      </c>
      <c r="T166" s="40">
        <f>IF($A166="","",ROUND(SUMIFS('Sales Orders'!$I$5:$I$1004,'Sales Orders'!$E$5:$E$1004,$A166),2))</f>
        <v/>
      </c>
      <c r="U166" s="40">
        <f>IF($A166="","",ROUND(SUMIFS('Sales Orders'!$K$5:$K$1004,'Sales Orders'!$E$5:$E$1004,$A166),2))</f>
        <v/>
      </c>
      <c r="V166" s="40">
        <f>IF($A166="","",T166-U166)</f>
        <v/>
      </c>
      <c r="W166" s="41">
        <f>IF($A166="","",IF(L166+MAX(0,O166)&lt;=0,"",L166/(L166+MAX(0,O166))))</f>
        <v/>
      </c>
      <c r="X166" s="38">
        <f>IF($A166="","",COUNTIF($T$5:$T$204,"&gt;"&amp;T166)+COUNTIF($T$5:T166,T166))</f>
        <v/>
      </c>
      <c r="Y166" s="38">
        <f>IF(OR(Q166="Reorder",Q166="Out of stock"),COUNTIF($Q$5:Q166,"Reorder")+COUNTIF($Q$5:Q166,"Out of stock"),"")</f>
        <v/>
      </c>
    </row>
    <row r="167">
      <c r="A167" s="24" t="n"/>
      <c r="B167" s="24" t="n"/>
      <c r="C167" s="24" t="n"/>
      <c r="D167" s="24" t="n"/>
      <c r="E167" s="24" t="n"/>
      <c r="F167" s="30" t="n"/>
      <c r="G167" s="30" t="n"/>
      <c r="H167" s="25" t="n"/>
      <c r="I167" s="25" t="n"/>
      <c r="J167" s="25" t="n"/>
      <c r="K167" s="38">
        <f>IF($A167="","",SUMIFS('Purchase Orders'!$J$5:$J$504,'Purchase Orders'!$D$5:$D$504,$A167))</f>
        <v/>
      </c>
      <c r="L167" s="38">
        <f>IF($A167="","",SUMIFS('Sales Orders'!$G$5:$G$1004,'Sales Orders'!$E$5:$E$1004,$A167))</f>
        <v/>
      </c>
      <c r="M167" s="38">
        <f>IF($A167="","",SUMIFS('Stock In-Out'!$E$5:$E$504,'Stock In-Out'!$B$5:$B$504,$A167,'Stock In-Out'!$D$5:$D$504,"In"))</f>
        <v/>
      </c>
      <c r="N167" s="38">
        <f>IF($A167="","",SUMIFS('Stock In-Out'!$E$5:$E$504,'Stock In-Out'!$B$5:$B$504,$A167,'Stock In-Out'!$D$5:$D$504,"Out"))</f>
        <v/>
      </c>
      <c r="O167" s="38">
        <f>IF($A167="","",H167+K167+M167-L167-N167)</f>
        <v/>
      </c>
      <c r="P167" s="38">
        <f>IF($A167="","",SUMIFS('Purchase Orders'!$K$5:$K$504,'Purchase Orders'!$D$5:$D$504,$A167))</f>
        <v/>
      </c>
      <c r="Q167" s="39">
        <f>IF($A167="","",IF(O167&lt;=0,"Out of stock",IF(O167&lt;=I167,"Reorder","OK")))</f>
        <v/>
      </c>
      <c r="R167" s="38">
        <f>IF($A167="","",IF(Q167="OK",0,MAX(0,J167-P167)))</f>
        <v/>
      </c>
      <c r="S167" s="40">
        <f>IF($A167="","",ROUND(O167*F167,2))</f>
        <v/>
      </c>
      <c r="T167" s="40">
        <f>IF($A167="","",ROUND(SUMIFS('Sales Orders'!$I$5:$I$1004,'Sales Orders'!$E$5:$E$1004,$A167),2))</f>
        <v/>
      </c>
      <c r="U167" s="40">
        <f>IF($A167="","",ROUND(SUMIFS('Sales Orders'!$K$5:$K$1004,'Sales Orders'!$E$5:$E$1004,$A167),2))</f>
        <v/>
      </c>
      <c r="V167" s="40">
        <f>IF($A167="","",T167-U167)</f>
        <v/>
      </c>
      <c r="W167" s="41">
        <f>IF($A167="","",IF(L167+MAX(0,O167)&lt;=0,"",L167/(L167+MAX(0,O167))))</f>
        <v/>
      </c>
      <c r="X167" s="38">
        <f>IF($A167="","",COUNTIF($T$5:$T$204,"&gt;"&amp;T167)+COUNTIF($T$5:T167,T167))</f>
        <v/>
      </c>
      <c r="Y167" s="38">
        <f>IF(OR(Q167="Reorder",Q167="Out of stock"),COUNTIF($Q$5:Q167,"Reorder")+COUNTIF($Q$5:Q167,"Out of stock"),"")</f>
        <v/>
      </c>
    </row>
    <row r="168">
      <c r="A168" s="24" t="n"/>
      <c r="B168" s="24" t="n"/>
      <c r="C168" s="24" t="n"/>
      <c r="D168" s="24" t="n"/>
      <c r="E168" s="24" t="n"/>
      <c r="F168" s="30" t="n"/>
      <c r="G168" s="30" t="n"/>
      <c r="H168" s="25" t="n"/>
      <c r="I168" s="25" t="n"/>
      <c r="J168" s="25" t="n"/>
      <c r="K168" s="38">
        <f>IF($A168="","",SUMIFS('Purchase Orders'!$J$5:$J$504,'Purchase Orders'!$D$5:$D$504,$A168))</f>
        <v/>
      </c>
      <c r="L168" s="38">
        <f>IF($A168="","",SUMIFS('Sales Orders'!$G$5:$G$1004,'Sales Orders'!$E$5:$E$1004,$A168))</f>
        <v/>
      </c>
      <c r="M168" s="38">
        <f>IF($A168="","",SUMIFS('Stock In-Out'!$E$5:$E$504,'Stock In-Out'!$B$5:$B$504,$A168,'Stock In-Out'!$D$5:$D$504,"In"))</f>
        <v/>
      </c>
      <c r="N168" s="38">
        <f>IF($A168="","",SUMIFS('Stock In-Out'!$E$5:$E$504,'Stock In-Out'!$B$5:$B$504,$A168,'Stock In-Out'!$D$5:$D$504,"Out"))</f>
        <v/>
      </c>
      <c r="O168" s="38">
        <f>IF($A168="","",H168+K168+M168-L168-N168)</f>
        <v/>
      </c>
      <c r="P168" s="38">
        <f>IF($A168="","",SUMIFS('Purchase Orders'!$K$5:$K$504,'Purchase Orders'!$D$5:$D$504,$A168))</f>
        <v/>
      </c>
      <c r="Q168" s="39">
        <f>IF($A168="","",IF(O168&lt;=0,"Out of stock",IF(O168&lt;=I168,"Reorder","OK")))</f>
        <v/>
      </c>
      <c r="R168" s="38">
        <f>IF($A168="","",IF(Q168="OK",0,MAX(0,J168-P168)))</f>
        <v/>
      </c>
      <c r="S168" s="40">
        <f>IF($A168="","",ROUND(O168*F168,2))</f>
        <v/>
      </c>
      <c r="T168" s="40">
        <f>IF($A168="","",ROUND(SUMIFS('Sales Orders'!$I$5:$I$1004,'Sales Orders'!$E$5:$E$1004,$A168),2))</f>
        <v/>
      </c>
      <c r="U168" s="40">
        <f>IF($A168="","",ROUND(SUMIFS('Sales Orders'!$K$5:$K$1004,'Sales Orders'!$E$5:$E$1004,$A168),2))</f>
        <v/>
      </c>
      <c r="V168" s="40">
        <f>IF($A168="","",T168-U168)</f>
        <v/>
      </c>
      <c r="W168" s="41">
        <f>IF($A168="","",IF(L168+MAX(0,O168)&lt;=0,"",L168/(L168+MAX(0,O168))))</f>
        <v/>
      </c>
      <c r="X168" s="38">
        <f>IF($A168="","",COUNTIF($T$5:$T$204,"&gt;"&amp;T168)+COUNTIF($T$5:T168,T168))</f>
        <v/>
      </c>
      <c r="Y168" s="38">
        <f>IF(OR(Q168="Reorder",Q168="Out of stock"),COUNTIF($Q$5:Q168,"Reorder")+COUNTIF($Q$5:Q168,"Out of stock"),"")</f>
        <v/>
      </c>
    </row>
    <row r="169">
      <c r="A169" s="24" t="n"/>
      <c r="B169" s="24" t="n"/>
      <c r="C169" s="24" t="n"/>
      <c r="D169" s="24" t="n"/>
      <c r="E169" s="24" t="n"/>
      <c r="F169" s="30" t="n"/>
      <c r="G169" s="30" t="n"/>
      <c r="H169" s="25" t="n"/>
      <c r="I169" s="25" t="n"/>
      <c r="J169" s="25" t="n"/>
      <c r="K169" s="38">
        <f>IF($A169="","",SUMIFS('Purchase Orders'!$J$5:$J$504,'Purchase Orders'!$D$5:$D$504,$A169))</f>
        <v/>
      </c>
      <c r="L169" s="38">
        <f>IF($A169="","",SUMIFS('Sales Orders'!$G$5:$G$1004,'Sales Orders'!$E$5:$E$1004,$A169))</f>
        <v/>
      </c>
      <c r="M169" s="38">
        <f>IF($A169="","",SUMIFS('Stock In-Out'!$E$5:$E$504,'Stock In-Out'!$B$5:$B$504,$A169,'Stock In-Out'!$D$5:$D$504,"In"))</f>
        <v/>
      </c>
      <c r="N169" s="38">
        <f>IF($A169="","",SUMIFS('Stock In-Out'!$E$5:$E$504,'Stock In-Out'!$B$5:$B$504,$A169,'Stock In-Out'!$D$5:$D$504,"Out"))</f>
        <v/>
      </c>
      <c r="O169" s="38">
        <f>IF($A169="","",H169+K169+M169-L169-N169)</f>
        <v/>
      </c>
      <c r="P169" s="38">
        <f>IF($A169="","",SUMIFS('Purchase Orders'!$K$5:$K$504,'Purchase Orders'!$D$5:$D$504,$A169))</f>
        <v/>
      </c>
      <c r="Q169" s="39">
        <f>IF($A169="","",IF(O169&lt;=0,"Out of stock",IF(O169&lt;=I169,"Reorder","OK")))</f>
        <v/>
      </c>
      <c r="R169" s="38">
        <f>IF($A169="","",IF(Q169="OK",0,MAX(0,J169-P169)))</f>
        <v/>
      </c>
      <c r="S169" s="40">
        <f>IF($A169="","",ROUND(O169*F169,2))</f>
        <v/>
      </c>
      <c r="T169" s="40">
        <f>IF($A169="","",ROUND(SUMIFS('Sales Orders'!$I$5:$I$1004,'Sales Orders'!$E$5:$E$1004,$A169),2))</f>
        <v/>
      </c>
      <c r="U169" s="40">
        <f>IF($A169="","",ROUND(SUMIFS('Sales Orders'!$K$5:$K$1004,'Sales Orders'!$E$5:$E$1004,$A169),2))</f>
        <v/>
      </c>
      <c r="V169" s="40">
        <f>IF($A169="","",T169-U169)</f>
        <v/>
      </c>
      <c r="W169" s="41">
        <f>IF($A169="","",IF(L169+MAX(0,O169)&lt;=0,"",L169/(L169+MAX(0,O169))))</f>
        <v/>
      </c>
      <c r="X169" s="38">
        <f>IF($A169="","",COUNTIF($T$5:$T$204,"&gt;"&amp;T169)+COUNTIF($T$5:T169,T169))</f>
        <v/>
      </c>
      <c r="Y169" s="38">
        <f>IF(OR(Q169="Reorder",Q169="Out of stock"),COUNTIF($Q$5:Q169,"Reorder")+COUNTIF($Q$5:Q169,"Out of stock"),"")</f>
        <v/>
      </c>
    </row>
    <row r="170">
      <c r="A170" s="24" t="n"/>
      <c r="B170" s="24" t="n"/>
      <c r="C170" s="24" t="n"/>
      <c r="D170" s="24" t="n"/>
      <c r="E170" s="24" t="n"/>
      <c r="F170" s="30" t="n"/>
      <c r="G170" s="30" t="n"/>
      <c r="H170" s="25" t="n"/>
      <c r="I170" s="25" t="n"/>
      <c r="J170" s="25" t="n"/>
      <c r="K170" s="38">
        <f>IF($A170="","",SUMIFS('Purchase Orders'!$J$5:$J$504,'Purchase Orders'!$D$5:$D$504,$A170))</f>
        <v/>
      </c>
      <c r="L170" s="38">
        <f>IF($A170="","",SUMIFS('Sales Orders'!$G$5:$G$1004,'Sales Orders'!$E$5:$E$1004,$A170))</f>
        <v/>
      </c>
      <c r="M170" s="38">
        <f>IF($A170="","",SUMIFS('Stock In-Out'!$E$5:$E$504,'Stock In-Out'!$B$5:$B$504,$A170,'Stock In-Out'!$D$5:$D$504,"In"))</f>
        <v/>
      </c>
      <c r="N170" s="38">
        <f>IF($A170="","",SUMIFS('Stock In-Out'!$E$5:$E$504,'Stock In-Out'!$B$5:$B$504,$A170,'Stock In-Out'!$D$5:$D$504,"Out"))</f>
        <v/>
      </c>
      <c r="O170" s="38">
        <f>IF($A170="","",H170+K170+M170-L170-N170)</f>
        <v/>
      </c>
      <c r="P170" s="38">
        <f>IF($A170="","",SUMIFS('Purchase Orders'!$K$5:$K$504,'Purchase Orders'!$D$5:$D$504,$A170))</f>
        <v/>
      </c>
      <c r="Q170" s="39">
        <f>IF($A170="","",IF(O170&lt;=0,"Out of stock",IF(O170&lt;=I170,"Reorder","OK")))</f>
        <v/>
      </c>
      <c r="R170" s="38">
        <f>IF($A170="","",IF(Q170="OK",0,MAX(0,J170-P170)))</f>
        <v/>
      </c>
      <c r="S170" s="40">
        <f>IF($A170="","",ROUND(O170*F170,2))</f>
        <v/>
      </c>
      <c r="T170" s="40">
        <f>IF($A170="","",ROUND(SUMIFS('Sales Orders'!$I$5:$I$1004,'Sales Orders'!$E$5:$E$1004,$A170),2))</f>
        <v/>
      </c>
      <c r="U170" s="40">
        <f>IF($A170="","",ROUND(SUMIFS('Sales Orders'!$K$5:$K$1004,'Sales Orders'!$E$5:$E$1004,$A170),2))</f>
        <v/>
      </c>
      <c r="V170" s="40">
        <f>IF($A170="","",T170-U170)</f>
        <v/>
      </c>
      <c r="W170" s="41">
        <f>IF($A170="","",IF(L170+MAX(0,O170)&lt;=0,"",L170/(L170+MAX(0,O170))))</f>
        <v/>
      </c>
      <c r="X170" s="38">
        <f>IF($A170="","",COUNTIF($T$5:$T$204,"&gt;"&amp;T170)+COUNTIF($T$5:T170,T170))</f>
        <v/>
      </c>
      <c r="Y170" s="38">
        <f>IF(OR(Q170="Reorder",Q170="Out of stock"),COUNTIF($Q$5:Q170,"Reorder")+COUNTIF($Q$5:Q170,"Out of stock"),"")</f>
        <v/>
      </c>
    </row>
    <row r="171">
      <c r="A171" s="24" t="n"/>
      <c r="B171" s="24" t="n"/>
      <c r="C171" s="24" t="n"/>
      <c r="D171" s="24" t="n"/>
      <c r="E171" s="24" t="n"/>
      <c r="F171" s="30" t="n"/>
      <c r="G171" s="30" t="n"/>
      <c r="H171" s="25" t="n"/>
      <c r="I171" s="25" t="n"/>
      <c r="J171" s="25" t="n"/>
      <c r="K171" s="38">
        <f>IF($A171="","",SUMIFS('Purchase Orders'!$J$5:$J$504,'Purchase Orders'!$D$5:$D$504,$A171))</f>
        <v/>
      </c>
      <c r="L171" s="38">
        <f>IF($A171="","",SUMIFS('Sales Orders'!$G$5:$G$1004,'Sales Orders'!$E$5:$E$1004,$A171))</f>
        <v/>
      </c>
      <c r="M171" s="38">
        <f>IF($A171="","",SUMIFS('Stock In-Out'!$E$5:$E$504,'Stock In-Out'!$B$5:$B$504,$A171,'Stock In-Out'!$D$5:$D$504,"In"))</f>
        <v/>
      </c>
      <c r="N171" s="38">
        <f>IF($A171="","",SUMIFS('Stock In-Out'!$E$5:$E$504,'Stock In-Out'!$B$5:$B$504,$A171,'Stock In-Out'!$D$5:$D$504,"Out"))</f>
        <v/>
      </c>
      <c r="O171" s="38">
        <f>IF($A171="","",H171+K171+M171-L171-N171)</f>
        <v/>
      </c>
      <c r="P171" s="38">
        <f>IF($A171="","",SUMIFS('Purchase Orders'!$K$5:$K$504,'Purchase Orders'!$D$5:$D$504,$A171))</f>
        <v/>
      </c>
      <c r="Q171" s="39">
        <f>IF($A171="","",IF(O171&lt;=0,"Out of stock",IF(O171&lt;=I171,"Reorder","OK")))</f>
        <v/>
      </c>
      <c r="R171" s="38">
        <f>IF($A171="","",IF(Q171="OK",0,MAX(0,J171-P171)))</f>
        <v/>
      </c>
      <c r="S171" s="40">
        <f>IF($A171="","",ROUND(O171*F171,2))</f>
        <v/>
      </c>
      <c r="T171" s="40">
        <f>IF($A171="","",ROUND(SUMIFS('Sales Orders'!$I$5:$I$1004,'Sales Orders'!$E$5:$E$1004,$A171),2))</f>
        <v/>
      </c>
      <c r="U171" s="40">
        <f>IF($A171="","",ROUND(SUMIFS('Sales Orders'!$K$5:$K$1004,'Sales Orders'!$E$5:$E$1004,$A171),2))</f>
        <v/>
      </c>
      <c r="V171" s="40">
        <f>IF($A171="","",T171-U171)</f>
        <v/>
      </c>
      <c r="W171" s="41">
        <f>IF($A171="","",IF(L171+MAX(0,O171)&lt;=0,"",L171/(L171+MAX(0,O171))))</f>
        <v/>
      </c>
      <c r="X171" s="38">
        <f>IF($A171="","",COUNTIF($T$5:$T$204,"&gt;"&amp;T171)+COUNTIF($T$5:T171,T171))</f>
        <v/>
      </c>
      <c r="Y171" s="38">
        <f>IF(OR(Q171="Reorder",Q171="Out of stock"),COUNTIF($Q$5:Q171,"Reorder")+COUNTIF($Q$5:Q171,"Out of stock"),"")</f>
        <v/>
      </c>
    </row>
    <row r="172">
      <c r="A172" s="24" t="n"/>
      <c r="B172" s="24" t="n"/>
      <c r="C172" s="24" t="n"/>
      <c r="D172" s="24" t="n"/>
      <c r="E172" s="24" t="n"/>
      <c r="F172" s="30" t="n"/>
      <c r="G172" s="30" t="n"/>
      <c r="H172" s="25" t="n"/>
      <c r="I172" s="25" t="n"/>
      <c r="J172" s="25" t="n"/>
      <c r="K172" s="38">
        <f>IF($A172="","",SUMIFS('Purchase Orders'!$J$5:$J$504,'Purchase Orders'!$D$5:$D$504,$A172))</f>
        <v/>
      </c>
      <c r="L172" s="38">
        <f>IF($A172="","",SUMIFS('Sales Orders'!$G$5:$G$1004,'Sales Orders'!$E$5:$E$1004,$A172))</f>
        <v/>
      </c>
      <c r="M172" s="38">
        <f>IF($A172="","",SUMIFS('Stock In-Out'!$E$5:$E$504,'Stock In-Out'!$B$5:$B$504,$A172,'Stock In-Out'!$D$5:$D$504,"In"))</f>
        <v/>
      </c>
      <c r="N172" s="38">
        <f>IF($A172="","",SUMIFS('Stock In-Out'!$E$5:$E$504,'Stock In-Out'!$B$5:$B$504,$A172,'Stock In-Out'!$D$5:$D$504,"Out"))</f>
        <v/>
      </c>
      <c r="O172" s="38">
        <f>IF($A172="","",H172+K172+M172-L172-N172)</f>
        <v/>
      </c>
      <c r="P172" s="38">
        <f>IF($A172="","",SUMIFS('Purchase Orders'!$K$5:$K$504,'Purchase Orders'!$D$5:$D$504,$A172))</f>
        <v/>
      </c>
      <c r="Q172" s="39">
        <f>IF($A172="","",IF(O172&lt;=0,"Out of stock",IF(O172&lt;=I172,"Reorder","OK")))</f>
        <v/>
      </c>
      <c r="R172" s="38">
        <f>IF($A172="","",IF(Q172="OK",0,MAX(0,J172-P172)))</f>
        <v/>
      </c>
      <c r="S172" s="40">
        <f>IF($A172="","",ROUND(O172*F172,2))</f>
        <v/>
      </c>
      <c r="T172" s="40">
        <f>IF($A172="","",ROUND(SUMIFS('Sales Orders'!$I$5:$I$1004,'Sales Orders'!$E$5:$E$1004,$A172),2))</f>
        <v/>
      </c>
      <c r="U172" s="40">
        <f>IF($A172="","",ROUND(SUMIFS('Sales Orders'!$K$5:$K$1004,'Sales Orders'!$E$5:$E$1004,$A172),2))</f>
        <v/>
      </c>
      <c r="V172" s="40">
        <f>IF($A172="","",T172-U172)</f>
        <v/>
      </c>
      <c r="W172" s="41">
        <f>IF($A172="","",IF(L172+MAX(0,O172)&lt;=0,"",L172/(L172+MAX(0,O172))))</f>
        <v/>
      </c>
      <c r="X172" s="38">
        <f>IF($A172="","",COUNTIF($T$5:$T$204,"&gt;"&amp;T172)+COUNTIF($T$5:T172,T172))</f>
        <v/>
      </c>
      <c r="Y172" s="38">
        <f>IF(OR(Q172="Reorder",Q172="Out of stock"),COUNTIF($Q$5:Q172,"Reorder")+COUNTIF($Q$5:Q172,"Out of stock"),"")</f>
        <v/>
      </c>
    </row>
    <row r="173">
      <c r="A173" s="24" t="n"/>
      <c r="B173" s="24" t="n"/>
      <c r="C173" s="24" t="n"/>
      <c r="D173" s="24" t="n"/>
      <c r="E173" s="24" t="n"/>
      <c r="F173" s="30" t="n"/>
      <c r="G173" s="30" t="n"/>
      <c r="H173" s="25" t="n"/>
      <c r="I173" s="25" t="n"/>
      <c r="J173" s="25" t="n"/>
      <c r="K173" s="38">
        <f>IF($A173="","",SUMIFS('Purchase Orders'!$J$5:$J$504,'Purchase Orders'!$D$5:$D$504,$A173))</f>
        <v/>
      </c>
      <c r="L173" s="38">
        <f>IF($A173="","",SUMIFS('Sales Orders'!$G$5:$G$1004,'Sales Orders'!$E$5:$E$1004,$A173))</f>
        <v/>
      </c>
      <c r="M173" s="38">
        <f>IF($A173="","",SUMIFS('Stock In-Out'!$E$5:$E$504,'Stock In-Out'!$B$5:$B$504,$A173,'Stock In-Out'!$D$5:$D$504,"In"))</f>
        <v/>
      </c>
      <c r="N173" s="38">
        <f>IF($A173="","",SUMIFS('Stock In-Out'!$E$5:$E$504,'Stock In-Out'!$B$5:$B$504,$A173,'Stock In-Out'!$D$5:$D$504,"Out"))</f>
        <v/>
      </c>
      <c r="O173" s="38">
        <f>IF($A173="","",H173+K173+M173-L173-N173)</f>
        <v/>
      </c>
      <c r="P173" s="38">
        <f>IF($A173="","",SUMIFS('Purchase Orders'!$K$5:$K$504,'Purchase Orders'!$D$5:$D$504,$A173))</f>
        <v/>
      </c>
      <c r="Q173" s="39">
        <f>IF($A173="","",IF(O173&lt;=0,"Out of stock",IF(O173&lt;=I173,"Reorder","OK")))</f>
        <v/>
      </c>
      <c r="R173" s="38">
        <f>IF($A173="","",IF(Q173="OK",0,MAX(0,J173-P173)))</f>
        <v/>
      </c>
      <c r="S173" s="40">
        <f>IF($A173="","",ROUND(O173*F173,2))</f>
        <v/>
      </c>
      <c r="T173" s="40">
        <f>IF($A173="","",ROUND(SUMIFS('Sales Orders'!$I$5:$I$1004,'Sales Orders'!$E$5:$E$1004,$A173),2))</f>
        <v/>
      </c>
      <c r="U173" s="40">
        <f>IF($A173="","",ROUND(SUMIFS('Sales Orders'!$K$5:$K$1004,'Sales Orders'!$E$5:$E$1004,$A173),2))</f>
        <v/>
      </c>
      <c r="V173" s="40">
        <f>IF($A173="","",T173-U173)</f>
        <v/>
      </c>
      <c r="W173" s="41">
        <f>IF($A173="","",IF(L173+MAX(0,O173)&lt;=0,"",L173/(L173+MAX(0,O173))))</f>
        <v/>
      </c>
      <c r="X173" s="38">
        <f>IF($A173="","",COUNTIF($T$5:$T$204,"&gt;"&amp;T173)+COUNTIF($T$5:T173,T173))</f>
        <v/>
      </c>
      <c r="Y173" s="38">
        <f>IF(OR(Q173="Reorder",Q173="Out of stock"),COUNTIF($Q$5:Q173,"Reorder")+COUNTIF($Q$5:Q173,"Out of stock"),"")</f>
        <v/>
      </c>
    </row>
    <row r="174">
      <c r="A174" s="24" t="n"/>
      <c r="B174" s="24" t="n"/>
      <c r="C174" s="24" t="n"/>
      <c r="D174" s="24" t="n"/>
      <c r="E174" s="24" t="n"/>
      <c r="F174" s="30" t="n"/>
      <c r="G174" s="30" t="n"/>
      <c r="H174" s="25" t="n"/>
      <c r="I174" s="25" t="n"/>
      <c r="J174" s="25" t="n"/>
      <c r="K174" s="38">
        <f>IF($A174="","",SUMIFS('Purchase Orders'!$J$5:$J$504,'Purchase Orders'!$D$5:$D$504,$A174))</f>
        <v/>
      </c>
      <c r="L174" s="38">
        <f>IF($A174="","",SUMIFS('Sales Orders'!$G$5:$G$1004,'Sales Orders'!$E$5:$E$1004,$A174))</f>
        <v/>
      </c>
      <c r="M174" s="38">
        <f>IF($A174="","",SUMIFS('Stock In-Out'!$E$5:$E$504,'Stock In-Out'!$B$5:$B$504,$A174,'Stock In-Out'!$D$5:$D$504,"In"))</f>
        <v/>
      </c>
      <c r="N174" s="38">
        <f>IF($A174="","",SUMIFS('Stock In-Out'!$E$5:$E$504,'Stock In-Out'!$B$5:$B$504,$A174,'Stock In-Out'!$D$5:$D$504,"Out"))</f>
        <v/>
      </c>
      <c r="O174" s="38">
        <f>IF($A174="","",H174+K174+M174-L174-N174)</f>
        <v/>
      </c>
      <c r="P174" s="38">
        <f>IF($A174="","",SUMIFS('Purchase Orders'!$K$5:$K$504,'Purchase Orders'!$D$5:$D$504,$A174))</f>
        <v/>
      </c>
      <c r="Q174" s="39">
        <f>IF($A174="","",IF(O174&lt;=0,"Out of stock",IF(O174&lt;=I174,"Reorder","OK")))</f>
        <v/>
      </c>
      <c r="R174" s="38">
        <f>IF($A174="","",IF(Q174="OK",0,MAX(0,J174-P174)))</f>
        <v/>
      </c>
      <c r="S174" s="40">
        <f>IF($A174="","",ROUND(O174*F174,2))</f>
        <v/>
      </c>
      <c r="T174" s="40">
        <f>IF($A174="","",ROUND(SUMIFS('Sales Orders'!$I$5:$I$1004,'Sales Orders'!$E$5:$E$1004,$A174),2))</f>
        <v/>
      </c>
      <c r="U174" s="40">
        <f>IF($A174="","",ROUND(SUMIFS('Sales Orders'!$K$5:$K$1004,'Sales Orders'!$E$5:$E$1004,$A174),2))</f>
        <v/>
      </c>
      <c r="V174" s="40">
        <f>IF($A174="","",T174-U174)</f>
        <v/>
      </c>
      <c r="W174" s="41">
        <f>IF($A174="","",IF(L174+MAX(0,O174)&lt;=0,"",L174/(L174+MAX(0,O174))))</f>
        <v/>
      </c>
      <c r="X174" s="38">
        <f>IF($A174="","",COUNTIF($T$5:$T$204,"&gt;"&amp;T174)+COUNTIF($T$5:T174,T174))</f>
        <v/>
      </c>
      <c r="Y174" s="38">
        <f>IF(OR(Q174="Reorder",Q174="Out of stock"),COUNTIF($Q$5:Q174,"Reorder")+COUNTIF($Q$5:Q174,"Out of stock"),"")</f>
        <v/>
      </c>
    </row>
    <row r="175">
      <c r="A175" s="24" t="n"/>
      <c r="B175" s="24" t="n"/>
      <c r="C175" s="24" t="n"/>
      <c r="D175" s="24" t="n"/>
      <c r="E175" s="24" t="n"/>
      <c r="F175" s="30" t="n"/>
      <c r="G175" s="30" t="n"/>
      <c r="H175" s="25" t="n"/>
      <c r="I175" s="25" t="n"/>
      <c r="J175" s="25" t="n"/>
      <c r="K175" s="38">
        <f>IF($A175="","",SUMIFS('Purchase Orders'!$J$5:$J$504,'Purchase Orders'!$D$5:$D$504,$A175))</f>
        <v/>
      </c>
      <c r="L175" s="38">
        <f>IF($A175="","",SUMIFS('Sales Orders'!$G$5:$G$1004,'Sales Orders'!$E$5:$E$1004,$A175))</f>
        <v/>
      </c>
      <c r="M175" s="38">
        <f>IF($A175="","",SUMIFS('Stock In-Out'!$E$5:$E$504,'Stock In-Out'!$B$5:$B$504,$A175,'Stock In-Out'!$D$5:$D$504,"In"))</f>
        <v/>
      </c>
      <c r="N175" s="38">
        <f>IF($A175="","",SUMIFS('Stock In-Out'!$E$5:$E$504,'Stock In-Out'!$B$5:$B$504,$A175,'Stock In-Out'!$D$5:$D$504,"Out"))</f>
        <v/>
      </c>
      <c r="O175" s="38">
        <f>IF($A175="","",H175+K175+M175-L175-N175)</f>
        <v/>
      </c>
      <c r="P175" s="38">
        <f>IF($A175="","",SUMIFS('Purchase Orders'!$K$5:$K$504,'Purchase Orders'!$D$5:$D$504,$A175))</f>
        <v/>
      </c>
      <c r="Q175" s="39">
        <f>IF($A175="","",IF(O175&lt;=0,"Out of stock",IF(O175&lt;=I175,"Reorder","OK")))</f>
        <v/>
      </c>
      <c r="R175" s="38">
        <f>IF($A175="","",IF(Q175="OK",0,MAX(0,J175-P175)))</f>
        <v/>
      </c>
      <c r="S175" s="40">
        <f>IF($A175="","",ROUND(O175*F175,2))</f>
        <v/>
      </c>
      <c r="T175" s="40">
        <f>IF($A175="","",ROUND(SUMIFS('Sales Orders'!$I$5:$I$1004,'Sales Orders'!$E$5:$E$1004,$A175),2))</f>
        <v/>
      </c>
      <c r="U175" s="40">
        <f>IF($A175="","",ROUND(SUMIFS('Sales Orders'!$K$5:$K$1004,'Sales Orders'!$E$5:$E$1004,$A175),2))</f>
        <v/>
      </c>
      <c r="V175" s="40">
        <f>IF($A175="","",T175-U175)</f>
        <v/>
      </c>
      <c r="W175" s="41">
        <f>IF($A175="","",IF(L175+MAX(0,O175)&lt;=0,"",L175/(L175+MAX(0,O175))))</f>
        <v/>
      </c>
      <c r="X175" s="38">
        <f>IF($A175="","",COUNTIF($T$5:$T$204,"&gt;"&amp;T175)+COUNTIF($T$5:T175,T175))</f>
        <v/>
      </c>
      <c r="Y175" s="38">
        <f>IF(OR(Q175="Reorder",Q175="Out of stock"),COUNTIF($Q$5:Q175,"Reorder")+COUNTIF($Q$5:Q175,"Out of stock"),"")</f>
        <v/>
      </c>
    </row>
    <row r="176">
      <c r="A176" s="24" t="n"/>
      <c r="B176" s="24" t="n"/>
      <c r="C176" s="24" t="n"/>
      <c r="D176" s="24" t="n"/>
      <c r="E176" s="24" t="n"/>
      <c r="F176" s="30" t="n"/>
      <c r="G176" s="30" t="n"/>
      <c r="H176" s="25" t="n"/>
      <c r="I176" s="25" t="n"/>
      <c r="J176" s="25" t="n"/>
      <c r="K176" s="38">
        <f>IF($A176="","",SUMIFS('Purchase Orders'!$J$5:$J$504,'Purchase Orders'!$D$5:$D$504,$A176))</f>
        <v/>
      </c>
      <c r="L176" s="38">
        <f>IF($A176="","",SUMIFS('Sales Orders'!$G$5:$G$1004,'Sales Orders'!$E$5:$E$1004,$A176))</f>
        <v/>
      </c>
      <c r="M176" s="38">
        <f>IF($A176="","",SUMIFS('Stock In-Out'!$E$5:$E$504,'Stock In-Out'!$B$5:$B$504,$A176,'Stock In-Out'!$D$5:$D$504,"In"))</f>
        <v/>
      </c>
      <c r="N176" s="38">
        <f>IF($A176="","",SUMIFS('Stock In-Out'!$E$5:$E$504,'Stock In-Out'!$B$5:$B$504,$A176,'Stock In-Out'!$D$5:$D$504,"Out"))</f>
        <v/>
      </c>
      <c r="O176" s="38">
        <f>IF($A176="","",H176+K176+M176-L176-N176)</f>
        <v/>
      </c>
      <c r="P176" s="38">
        <f>IF($A176="","",SUMIFS('Purchase Orders'!$K$5:$K$504,'Purchase Orders'!$D$5:$D$504,$A176))</f>
        <v/>
      </c>
      <c r="Q176" s="39">
        <f>IF($A176="","",IF(O176&lt;=0,"Out of stock",IF(O176&lt;=I176,"Reorder","OK")))</f>
        <v/>
      </c>
      <c r="R176" s="38">
        <f>IF($A176="","",IF(Q176="OK",0,MAX(0,J176-P176)))</f>
        <v/>
      </c>
      <c r="S176" s="40">
        <f>IF($A176="","",ROUND(O176*F176,2))</f>
        <v/>
      </c>
      <c r="T176" s="40">
        <f>IF($A176="","",ROUND(SUMIFS('Sales Orders'!$I$5:$I$1004,'Sales Orders'!$E$5:$E$1004,$A176),2))</f>
        <v/>
      </c>
      <c r="U176" s="40">
        <f>IF($A176="","",ROUND(SUMIFS('Sales Orders'!$K$5:$K$1004,'Sales Orders'!$E$5:$E$1004,$A176),2))</f>
        <v/>
      </c>
      <c r="V176" s="40">
        <f>IF($A176="","",T176-U176)</f>
        <v/>
      </c>
      <c r="W176" s="41">
        <f>IF($A176="","",IF(L176+MAX(0,O176)&lt;=0,"",L176/(L176+MAX(0,O176))))</f>
        <v/>
      </c>
      <c r="X176" s="38">
        <f>IF($A176="","",COUNTIF($T$5:$T$204,"&gt;"&amp;T176)+COUNTIF($T$5:T176,T176))</f>
        <v/>
      </c>
      <c r="Y176" s="38">
        <f>IF(OR(Q176="Reorder",Q176="Out of stock"),COUNTIF($Q$5:Q176,"Reorder")+COUNTIF($Q$5:Q176,"Out of stock"),"")</f>
        <v/>
      </c>
    </row>
    <row r="177">
      <c r="A177" s="24" t="n"/>
      <c r="B177" s="24" t="n"/>
      <c r="C177" s="24" t="n"/>
      <c r="D177" s="24" t="n"/>
      <c r="E177" s="24" t="n"/>
      <c r="F177" s="30" t="n"/>
      <c r="G177" s="30" t="n"/>
      <c r="H177" s="25" t="n"/>
      <c r="I177" s="25" t="n"/>
      <c r="J177" s="25" t="n"/>
      <c r="K177" s="38">
        <f>IF($A177="","",SUMIFS('Purchase Orders'!$J$5:$J$504,'Purchase Orders'!$D$5:$D$504,$A177))</f>
        <v/>
      </c>
      <c r="L177" s="38">
        <f>IF($A177="","",SUMIFS('Sales Orders'!$G$5:$G$1004,'Sales Orders'!$E$5:$E$1004,$A177))</f>
        <v/>
      </c>
      <c r="M177" s="38">
        <f>IF($A177="","",SUMIFS('Stock In-Out'!$E$5:$E$504,'Stock In-Out'!$B$5:$B$504,$A177,'Stock In-Out'!$D$5:$D$504,"In"))</f>
        <v/>
      </c>
      <c r="N177" s="38">
        <f>IF($A177="","",SUMIFS('Stock In-Out'!$E$5:$E$504,'Stock In-Out'!$B$5:$B$504,$A177,'Stock In-Out'!$D$5:$D$504,"Out"))</f>
        <v/>
      </c>
      <c r="O177" s="38">
        <f>IF($A177="","",H177+K177+M177-L177-N177)</f>
        <v/>
      </c>
      <c r="P177" s="38">
        <f>IF($A177="","",SUMIFS('Purchase Orders'!$K$5:$K$504,'Purchase Orders'!$D$5:$D$504,$A177))</f>
        <v/>
      </c>
      <c r="Q177" s="39">
        <f>IF($A177="","",IF(O177&lt;=0,"Out of stock",IF(O177&lt;=I177,"Reorder","OK")))</f>
        <v/>
      </c>
      <c r="R177" s="38">
        <f>IF($A177="","",IF(Q177="OK",0,MAX(0,J177-P177)))</f>
        <v/>
      </c>
      <c r="S177" s="40">
        <f>IF($A177="","",ROUND(O177*F177,2))</f>
        <v/>
      </c>
      <c r="T177" s="40">
        <f>IF($A177="","",ROUND(SUMIFS('Sales Orders'!$I$5:$I$1004,'Sales Orders'!$E$5:$E$1004,$A177),2))</f>
        <v/>
      </c>
      <c r="U177" s="40">
        <f>IF($A177="","",ROUND(SUMIFS('Sales Orders'!$K$5:$K$1004,'Sales Orders'!$E$5:$E$1004,$A177),2))</f>
        <v/>
      </c>
      <c r="V177" s="40">
        <f>IF($A177="","",T177-U177)</f>
        <v/>
      </c>
      <c r="W177" s="41">
        <f>IF($A177="","",IF(L177+MAX(0,O177)&lt;=0,"",L177/(L177+MAX(0,O177))))</f>
        <v/>
      </c>
      <c r="X177" s="38">
        <f>IF($A177="","",COUNTIF($T$5:$T$204,"&gt;"&amp;T177)+COUNTIF($T$5:T177,T177))</f>
        <v/>
      </c>
      <c r="Y177" s="38">
        <f>IF(OR(Q177="Reorder",Q177="Out of stock"),COUNTIF($Q$5:Q177,"Reorder")+COUNTIF($Q$5:Q177,"Out of stock"),"")</f>
        <v/>
      </c>
    </row>
    <row r="178">
      <c r="A178" s="24" t="n"/>
      <c r="B178" s="24" t="n"/>
      <c r="C178" s="24" t="n"/>
      <c r="D178" s="24" t="n"/>
      <c r="E178" s="24" t="n"/>
      <c r="F178" s="30" t="n"/>
      <c r="G178" s="30" t="n"/>
      <c r="H178" s="25" t="n"/>
      <c r="I178" s="25" t="n"/>
      <c r="J178" s="25" t="n"/>
      <c r="K178" s="38">
        <f>IF($A178="","",SUMIFS('Purchase Orders'!$J$5:$J$504,'Purchase Orders'!$D$5:$D$504,$A178))</f>
        <v/>
      </c>
      <c r="L178" s="38">
        <f>IF($A178="","",SUMIFS('Sales Orders'!$G$5:$G$1004,'Sales Orders'!$E$5:$E$1004,$A178))</f>
        <v/>
      </c>
      <c r="M178" s="38">
        <f>IF($A178="","",SUMIFS('Stock In-Out'!$E$5:$E$504,'Stock In-Out'!$B$5:$B$504,$A178,'Stock In-Out'!$D$5:$D$504,"In"))</f>
        <v/>
      </c>
      <c r="N178" s="38">
        <f>IF($A178="","",SUMIFS('Stock In-Out'!$E$5:$E$504,'Stock In-Out'!$B$5:$B$504,$A178,'Stock In-Out'!$D$5:$D$504,"Out"))</f>
        <v/>
      </c>
      <c r="O178" s="38">
        <f>IF($A178="","",H178+K178+M178-L178-N178)</f>
        <v/>
      </c>
      <c r="P178" s="38">
        <f>IF($A178="","",SUMIFS('Purchase Orders'!$K$5:$K$504,'Purchase Orders'!$D$5:$D$504,$A178))</f>
        <v/>
      </c>
      <c r="Q178" s="39">
        <f>IF($A178="","",IF(O178&lt;=0,"Out of stock",IF(O178&lt;=I178,"Reorder","OK")))</f>
        <v/>
      </c>
      <c r="R178" s="38">
        <f>IF($A178="","",IF(Q178="OK",0,MAX(0,J178-P178)))</f>
        <v/>
      </c>
      <c r="S178" s="40">
        <f>IF($A178="","",ROUND(O178*F178,2))</f>
        <v/>
      </c>
      <c r="T178" s="40">
        <f>IF($A178="","",ROUND(SUMIFS('Sales Orders'!$I$5:$I$1004,'Sales Orders'!$E$5:$E$1004,$A178),2))</f>
        <v/>
      </c>
      <c r="U178" s="40">
        <f>IF($A178="","",ROUND(SUMIFS('Sales Orders'!$K$5:$K$1004,'Sales Orders'!$E$5:$E$1004,$A178),2))</f>
        <v/>
      </c>
      <c r="V178" s="40">
        <f>IF($A178="","",T178-U178)</f>
        <v/>
      </c>
      <c r="W178" s="41">
        <f>IF($A178="","",IF(L178+MAX(0,O178)&lt;=0,"",L178/(L178+MAX(0,O178))))</f>
        <v/>
      </c>
      <c r="X178" s="38">
        <f>IF($A178="","",COUNTIF($T$5:$T$204,"&gt;"&amp;T178)+COUNTIF($T$5:T178,T178))</f>
        <v/>
      </c>
      <c r="Y178" s="38">
        <f>IF(OR(Q178="Reorder",Q178="Out of stock"),COUNTIF($Q$5:Q178,"Reorder")+COUNTIF($Q$5:Q178,"Out of stock"),"")</f>
        <v/>
      </c>
    </row>
    <row r="179">
      <c r="A179" s="24" t="n"/>
      <c r="B179" s="24" t="n"/>
      <c r="C179" s="24" t="n"/>
      <c r="D179" s="24" t="n"/>
      <c r="E179" s="24" t="n"/>
      <c r="F179" s="30" t="n"/>
      <c r="G179" s="30" t="n"/>
      <c r="H179" s="25" t="n"/>
      <c r="I179" s="25" t="n"/>
      <c r="J179" s="25" t="n"/>
      <c r="K179" s="38">
        <f>IF($A179="","",SUMIFS('Purchase Orders'!$J$5:$J$504,'Purchase Orders'!$D$5:$D$504,$A179))</f>
        <v/>
      </c>
      <c r="L179" s="38">
        <f>IF($A179="","",SUMIFS('Sales Orders'!$G$5:$G$1004,'Sales Orders'!$E$5:$E$1004,$A179))</f>
        <v/>
      </c>
      <c r="M179" s="38">
        <f>IF($A179="","",SUMIFS('Stock In-Out'!$E$5:$E$504,'Stock In-Out'!$B$5:$B$504,$A179,'Stock In-Out'!$D$5:$D$504,"In"))</f>
        <v/>
      </c>
      <c r="N179" s="38">
        <f>IF($A179="","",SUMIFS('Stock In-Out'!$E$5:$E$504,'Stock In-Out'!$B$5:$B$504,$A179,'Stock In-Out'!$D$5:$D$504,"Out"))</f>
        <v/>
      </c>
      <c r="O179" s="38">
        <f>IF($A179="","",H179+K179+M179-L179-N179)</f>
        <v/>
      </c>
      <c r="P179" s="38">
        <f>IF($A179="","",SUMIFS('Purchase Orders'!$K$5:$K$504,'Purchase Orders'!$D$5:$D$504,$A179))</f>
        <v/>
      </c>
      <c r="Q179" s="39">
        <f>IF($A179="","",IF(O179&lt;=0,"Out of stock",IF(O179&lt;=I179,"Reorder","OK")))</f>
        <v/>
      </c>
      <c r="R179" s="38">
        <f>IF($A179="","",IF(Q179="OK",0,MAX(0,J179-P179)))</f>
        <v/>
      </c>
      <c r="S179" s="40">
        <f>IF($A179="","",ROUND(O179*F179,2))</f>
        <v/>
      </c>
      <c r="T179" s="40">
        <f>IF($A179="","",ROUND(SUMIFS('Sales Orders'!$I$5:$I$1004,'Sales Orders'!$E$5:$E$1004,$A179),2))</f>
        <v/>
      </c>
      <c r="U179" s="40">
        <f>IF($A179="","",ROUND(SUMIFS('Sales Orders'!$K$5:$K$1004,'Sales Orders'!$E$5:$E$1004,$A179),2))</f>
        <v/>
      </c>
      <c r="V179" s="40">
        <f>IF($A179="","",T179-U179)</f>
        <v/>
      </c>
      <c r="W179" s="41">
        <f>IF($A179="","",IF(L179+MAX(0,O179)&lt;=0,"",L179/(L179+MAX(0,O179))))</f>
        <v/>
      </c>
      <c r="X179" s="38">
        <f>IF($A179="","",COUNTIF($T$5:$T$204,"&gt;"&amp;T179)+COUNTIF($T$5:T179,T179))</f>
        <v/>
      </c>
      <c r="Y179" s="38">
        <f>IF(OR(Q179="Reorder",Q179="Out of stock"),COUNTIF($Q$5:Q179,"Reorder")+COUNTIF($Q$5:Q179,"Out of stock"),"")</f>
        <v/>
      </c>
    </row>
    <row r="180">
      <c r="A180" s="24" t="n"/>
      <c r="B180" s="24" t="n"/>
      <c r="C180" s="24" t="n"/>
      <c r="D180" s="24" t="n"/>
      <c r="E180" s="24" t="n"/>
      <c r="F180" s="30" t="n"/>
      <c r="G180" s="30" t="n"/>
      <c r="H180" s="25" t="n"/>
      <c r="I180" s="25" t="n"/>
      <c r="J180" s="25" t="n"/>
      <c r="K180" s="38">
        <f>IF($A180="","",SUMIFS('Purchase Orders'!$J$5:$J$504,'Purchase Orders'!$D$5:$D$504,$A180))</f>
        <v/>
      </c>
      <c r="L180" s="38">
        <f>IF($A180="","",SUMIFS('Sales Orders'!$G$5:$G$1004,'Sales Orders'!$E$5:$E$1004,$A180))</f>
        <v/>
      </c>
      <c r="M180" s="38">
        <f>IF($A180="","",SUMIFS('Stock In-Out'!$E$5:$E$504,'Stock In-Out'!$B$5:$B$504,$A180,'Stock In-Out'!$D$5:$D$504,"In"))</f>
        <v/>
      </c>
      <c r="N180" s="38">
        <f>IF($A180="","",SUMIFS('Stock In-Out'!$E$5:$E$504,'Stock In-Out'!$B$5:$B$504,$A180,'Stock In-Out'!$D$5:$D$504,"Out"))</f>
        <v/>
      </c>
      <c r="O180" s="38">
        <f>IF($A180="","",H180+K180+M180-L180-N180)</f>
        <v/>
      </c>
      <c r="P180" s="38">
        <f>IF($A180="","",SUMIFS('Purchase Orders'!$K$5:$K$504,'Purchase Orders'!$D$5:$D$504,$A180))</f>
        <v/>
      </c>
      <c r="Q180" s="39">
        <f>IF($A180="","",IF(O180&lt;=0,"Out of stock",IF(O180&lt;=I180,"Reorder","OK")))</f>
        <v/>
      </c>
      <c r="R180" s="38">
        <f>IF($A180="","",IF(Q180="OK",0,MAX(0,J180-P180)))</f>
        <v/>
      </c>
      <c r="S180" s="40">
        <f>IF($A180="","",ROUND(O180*F180,2))</f>
        <v/>
      </c>
      <c r="T180" s="40">
        <f>IF($A180="","",ROUND(SUMIFS('Sales Orders'!$I$5:$I$1004,'Sales Orders'!$E$5:$E$1004,$A180),2))</f>
        <v/>
      </c>
      <c r="U180" s="40">
        <f>IF($A180="","",ROUND(SUMIFS('Sales Orders'!$K$5:$K$1004,'Sales Orders'!$E$5:$E$1004,$A180),2))</f>
        <v/>
      </c>
      <c r="V180" s="40">
        <f>IF($A180="","",T180-U180)</f>
        <v/>
      </c>
      <c r="W180" s="41">
        <f>IF($A180="","",IF(L180+MAX(0,O180)&lt;=0,"",L180/(L180+MAX(0,O180))))</f>
        <v/>
      </c>
      <c r="X180" s="38">
        <f>IF($A180="","",COUNTIF($T$5:$T$204,"&gt;"&amp;T180)+COUNTIF($T$5:T180,T180))</f>
        <v/>
      </c>
      <c r="Y180" s="38">
        <f>IF(OR(Q180="Reorder",Q180="Out of stock"),COUNTIF($Q$5:Q180,"Reorder")+COUNTIF($Q$5:Q180,"Out of stock"),"")</f>
        <v/>
      </c>
    </row>
    <row r="181">
      <c r="A181" s="24" t="n"/>
      <c r="B181" s="24" t="n"/>
      <c r="C181" s="24" t="n"/>
      <c r="D181" s="24" t="n"/>
      <c r="E181" s="24" t="n"/>
      <c r="F181" s="30" t="n"/>
      <c r="G181" s="30" t="n"/>
      <c r="H181" s="25" t="n"/>
      <c r="I181" s="25" t="n"/>
      <c r="J181" s="25" t="n"/>
      <c r="K181" s="38">
        <f>IF($A181="","",SUMIFS('Purchase Orders'!$J$5:$J$504,'Purchase Orders'!$D$5:$D$504,$A181))</f>
        <v/>
      </c>
      <c r="L181" s="38">
        <f>IF($A181="","",SUMIFS('Sales Orders'!$G$5:$G$1004,'Sales Orders'!$E$5:$E$1004,$A181))</f>
        <v/>
      </c>
      <c r="M181" s="38">
        <f>IF($A181="","",SUMIFS('Stock In-Out'!$E$5:$E$504,'Stock In-Out'!$B$5:$B$504,$A181,'Stock In-Out'!$D$5:$D$504,"In"))</f>
        <v/>
      </c>
      <c r="N181" s="38">
        <f>IF($A181="","",SUMIFS('Stock In-Out'!$E$5:$E$504,'Stock In-Out'!$B$5:$B$504,$A181,'Stock In-Out'!$D$5:$D$504,"Out"))</f>
        <v/>
      </c>
      <c r="O181" s="38">
        <f>IF($A181="","",H181+K181+M181-L181-N181)</f>
        <v/>
      </c>
      <c r="P181" s="38">
        <f>IF($A181="","",SUMIFS('Purchase Orders'!$K$5:$K$504,'Purchase Orders'!$D$5:$D$504,$A181))</f>
        <v/>
      </c>
      <c r="Q181" s="39">
        <f>IF($A181="","",IF(O181&lt;=0,"Out of stock",IF(O181&lt;=I181,"Reorder","OK")))</f>
        <v/>
      </c>
      <c r="R181" s="38">
        <f>IF($A181="","",IF(Q181="OK",0,MAX(0,J181-P181)))</f>
        <v/>
      </c>
      <c r="S181" s="40">
        <f>IF($A181="","",ROUND(O181*F181,2))</f>
        <v/>
      </c>
      <c r="T181" s="40">
        <f>IF($A181="","",ROUND(SUMIFS('Sales Orders'!$I$5:$I$1004,'Sales Orders'!$E$5:$E$1004,$A181),2))</f>
        <v/>
      </c>
      <c r="U181" s="40">
        <f>IF($A181="","",ROUND(SUMIFS('Sales Orders'!$K$5:$K$1004,'Sales Orders'!$E$5:$E$1004,$A181),2))</f>
        <v/>
      </c>
      <c r="V181" s="40">
        <f>IF($A181="","",T181-U181)</f>
        <v/>
      </c>
      <c r="W181" s="41">
        <f>IF($A181="","",IF(L181+MAX(0,O181)&lt;=0,"",L181/(L181+MAX(0,O181))))</f>
        <v/>
      </c>
      <c r="X181" s="38">
        <f>IF($A181="","",COUNTIF($T$5:$T$204,"&gt;"&amp;T181)+COUNTIF($T$5:T181,T181))</f>
        <v/>
      </c>
      <c r="Y181" s="38">
        <f>IF(OR(Q181="Reorder",Q181="Out of stock"),COUNTIF($Q$5:Q181,"Reorder")+COUNTIF($Q$5:Q181,"Out of stock"),"")</f>
        <v/>
      </c>
    </row>
    <row r="182">
      <c r="A182" s="24" t="n"/>
      <c r="B182" s="24" t="n"/>
      <c r="C182" s="24" t="n"/>
      <c r="D182" s="24" t="n"/>
      <c r="E182" s="24" t="n"/>
      <c r="F182" s="30" t="n"/>
      <c r="G182" s="30" t="n"/>
      <c r="H182" s="25" t="n"/>
      <c r="I182" s="25" t="n"/>
      <c r="J182" s="25" t="n"/>
      <c r="K182" s="38">
        <f>IF($A182="","",SUMIFS('Purchase Orders'!$J$5:$J$504,'Purchase Orders'!$D$5:$D$504,$A182))</f>
        <v/>
      </c>
      <c r="L182" s="38">
        <f>IF($A182="","",SUMIFS('Sales Orders'!$G$5:$G$1004,'Sales Orders'!$E$5:$E$1004,$A182))</f>
        <v/>
      </c>
      <c r="M182" s="38">
        <f>IF($A182="","",SUMIFS('Stock In-Out'!$E$5:$E$504,'Stock In-Out'!$B$5:$B$504,$A182,'Stock In-Out'!$D$5:$D$504,"In"))</f>
        <v/>
      </c>
      <c r="N182" s="38">
        <f>IF($A182="","",SUMIFS('Stock In-Out'!$E$5:$E$504,'Stock In-Out'!$B$5:$B$504,$A182,'Stock In-Out'!$D$5:$D$504,"Out"))</f>
        <v/>
      </c>
      <c r="O182" s="38">
        <f>IF($A182="","",H182+K182+M182-L182-N182)</f>
        <v/>
      </c>
      <c r="P182" s="38">
        <f>IF($A182="","",SUMIFS('Purchase Orders'!$K$5:$K$504,'Purchase Orders'!$D$5:$D$504,$A182))</f>
        <v/>
      </c>
      <c r="Q182" s="39">
        <f>IF($A182="","",IF(O182&lt;=0,"Out of stock",IF(O182&lt;=I182,"Reorder","OK")))</f>
        <v/>
      </c>
      <c r="R182" s="38">
        <f>IF($A182="","",IF(Q182="OK",0,MAX(0,J182-P182)))</f>
        <v/>
      </c>
      <c r="S182" s="40">
        <f>IF($A182="","",ROUND(O182*F182,2))</f>
        <v/>
      </c>
      <c r="T182" s="40">
        <f>IF($A182="","",ROUND(SUMIFS('Sales Orders'!$I$5:$I$1004,'Sales Orders'!$E$5:$E$1004,$A182),2))</f>
        <v/>
      </c>
      <c r="U182" s="40">
        <f>IF($A182="","",ROUND(SUMIFS('Sales Orders'!$K$5:$K$1004,'Sales Orders'!$E$5:$E$1004,$A182),2))</f>
        <v/>
      </c>
      <c r="V182" s="40">
        <f>IF($A182="","",T182-U182)</f>
        <v/>
      </c>
      <c r="W182" s="41">
        <f>IF($A182="","",IF(L182+MAX(0,O182)&lt;=0,"",L182/(L182+MAX(0,O182))))</f>
        <v/>
      </c>
      <c r="X182" s="38">
        <f>IF($A182="","",COUNTIF($T$5:$T$204,"&gt;"&amp;T182)+COUNTIF($T$5:T182,T182))</f>
        <v/>
      </c>
      <c r="Y182" s="38">
        <f>IF(OR(Q182="Reorder",Q182="Out of stock"),COUNTIF($Q$5:Q182,"Reorder")+COUNTIF($Q$5:Q182,"Out of stock"),"")</f>
        <v/>
      </c>
    </row>
    <row r="183">
      <c r="A183" s="24" t="n"/>
      <c r="B183" s="24" t="n"/>
      <c r="C183" s="24" t="n"/>
      <c r="D183" s="24" t="n"/>
      <c r="E183" s="24" t="n"/>
      <c r="F183" s="30" t="n"/>
      <c r="G183" s="30" t="n"/>
      <c r="H183" s="25" t="n"/>
      <c r="I183" s="25" t="n"/>
      <c r="J183" s="25" t="n"/>
      <c r="K183" s="38">
        <f>IF($A183="","",SUMIFS('Purchase Orders'!$J$5:$J$504,'Purchase Orders'!$D$5:$D$504,$A183))</f>
        <v/>
      </c>
      <c r="L183" s="38">
        <f>IF($A183="","",SUMIFS('Sales Orders'!$G$5:$G$1004,'Sales Orders'!$E$5:$E$1004,$A183))</f>
        <v/>
      </c>
      <c r="M183" s="38">
        <f>IF($A183="","",SUMIFS('Stock In-Out'!$E$5:$E$504,'Stock In-Out'!$B$5:$B$504,$A183,'Stock In-Out'!$D$5:$D$504,"In"))</f>
        <v/>
      </c>
      <c r="N183" s="38">
        <f>IF($A183="","",SUMIFS('Stock In-Out'!$E$5:$E$504,'Stock In-Out'!$B$5:$B$504,$A183,'Stock In-Out'!$D$5:$D$504,"Out"))</f>
        <v/>
      </c>
      <c r="O183" s="38">
        <f>IF($A183="","",H183+K183+M183-L183-N183)</f>
        <v/>
      </c>
      <c r="P183" s="38">
        <f>IF($A183="","",SUMIFS('Purchase Orders'!$K$5:$K$504,'Purchase Orders'!$D$5:$D$504,$A183))</f>
        <v/>
      </c>
      <c r="Q183" s="39">
        <f>IF($A183="","",IF(O183&lt;=0,"Out of stock",IF(O183&lt;=I183,"Reorder","OK")))</f>
        <v/>
      </c>
      <c r="R183" s="38">
        <f>IF($A183="","",IF(Q183="OK",0,MAX(0,J183-P183)))</f>
        <v/>
      </c>
      <c r="S183" s="40">
        <f>IF($A183="","",ROUND(O183*F183,2))</f>
        <v/>
      </c>
      <c r="T183" s="40">
        <f>IF($A183="","",ROUND(SUMIFS('Sales Orders'!$I$5:$I$1004,'Sales Orders'!$E$5:$E$1004,$A183),2))</f>
        <v/>
      </c>
      <c r="U183" s="40">
        <f>IF($A183="","",ROUND(SUMIFS('Sales Orders'!$K$5:$K$1004,'Sales Orders'!$E$5:$E$1004,$A183),2))</f>
        <v/>
      </c>
      <c r="V183" s="40">
        <f>IF($A183="","",T183-U183)</f>
        <v/>
      </c>
      <c r="W183" s="41">
        <f>IF($A183="","",IF(L183+MAX(0,O183)&lt;=0,"",L183/(L183+MAX(0,O183))))</f>
        <v/>
      </c>
      <c r="X183" s="38">
        <f>IF($A183="","",COUNTIF($T$5:$T$204,"&gt;"&amp;T183)+COUNTIF($T$5:T183,T183))</f>
        <v/>
      </c>
      <c r="Y183" s="38">
        <f>IF(OR(Q183="Reorder",Q183="Out of stock"),COUNTIF($Q$5:Q183,"Reorder")+COUNTIF($Q$5:Q183,"Out of stock"),"")</f>
        <v/>
      </c>
    </row>
    <row r="184">
      <c r="A184" s="24" t="n"/>
      <c r="B184" s="24" t="n"/>
      <c r="C184" s="24" t="n"/>
      <c r="D184" s="24" t="n"/>
      <c r="E184" s="24" t="n"/>
      <c r="F184" s="30" t="n"/>
      <c r="G184" s="30" t="n"/>
      <c r="H184" s="25" t="n"/>
      <c r="I184" s="25" t="n"/>
      <c r="J184" s="25" t="n"/>
      <c r="K184" s="38">
        <f>IF($A184="","",SUMIFS('Purchase Orders'!$J$5:$J$504,'Purchase Orders'!$D$5:$D$504,$A184))</f>
        <v/>
      </c>
      <c r="L184" s="38">
        <f>IF($A184="","",SUMIFS('Sales Orders'!$G$5:$G$1004,'Sales Orders'!$E$5:$E$1004,$A184))</f>
        <v/>
      </c>
      <c r="M184" s="38">
        <f>IF($A184="","",SUMIFS('Stock In-Out'!$E$5:$E$504,'Stock In-Out'!$B$5:$B$504,$A184,'Stock In-Out'!$D$5:$D$504,"In"))</f>
        <v/>
      </c>
      <c r="N184" s="38">
        <f>IF($A184="","",SUMIFS('Stock In-Out'!$E$5:$E$504,'Stock In-Out'!$B$5:$B$504,$A184,'Stock In-Out'!$D$5:$D$504,"Out"))</f>
        <v/>
      </c>
      <c r="O184" s="38">
        <f>IF($A184="","",H184+K184+M184-L184-N184)</f>
        <v/>
      </c>
      <c r="P184" s="38">
        <f>IF($A184="","",SUMIFS('Purchase Orders'!$K$5:$K$504,'Purchase Orders'!$D$5:$D$504,$A184))</f>
        <v/>
      </c>
      <c r="Q184" s="39">
        <f>IF($A184="","",IF(O184&lt;=0,"Out of stock",IF(O184&lt;=I184,"Reorder","OK")))</f>
        <v/>
      </c>
      <c r="R184" s="38">
        <f>IF($A184="","",IF(Q184="OK",0,MAX(0,J184-P184)))</f>
        <v/>
      </c>
      <c r="S184" s="40">
        <f>IF($A184="","",ROUND(O184*F184,2))</f>
        <v/>
      </c>
      <c r="T184" s="40">
        <f>IF($A184="","",ROUND(SUMIFS('Sales Orders'!$I$5:$I$1004,'Sales Orders'!$E$5:$E$1004,$A184),2))</f>
        <v/>
      </c>
      <c r="U184" s="40">
        <f>IF($A184="","",ROUND(SUMIFS('Sales Orders'!$K$5:$K$1004,'Sales Orders'!$E$5:$E$1004,$A184),2))</f>
        <v/>
      </c>
      <c r="V184" s="40">
        <f>IF($A184="","",T184-U184)</f>
        <v/>
      </c>
      <c r="W184" s="41">
        <f>IF($A184="","",IF(L184+MAX(0,O184)&lt;=0,"",L184/(L184+MAX(0,O184))))</f>
        <v/>
      </c>
      <c r="X184" s="38">
        <f>IF($A184="","",COUNTIF($T$5:$T$204,"&gt;"&amp;T184)+COUNTIF($T$5:T184,T184))</f>
        <v/>
      </c>
      <c r="Y184" s="38">
        <f>IF(OR(Q184="Reorder",Q184="Out of stock"),COUNTIF($Q$5:Q184,"Reorder")+COUNTIF($Q$5:Q184,"Out of stock"),"")</f>
        <v/>
      </c>
    </row>
    <row r="185">
      <c r="A185" s="24" t="n"/>
      <c r="B185" s="24" t="n"/>
      <c r="C185" s="24" t="n"/>
      <c r="D185" s="24" t="n"/>
      <c r="E185" s="24" t="n"/>
      <c r="F185" s="30" t="n"/>
      <c r="G185" s="30" t="n"/>
      <c r="H185" s="25" t="n"/>
      <c r="I185" s="25" t="n"/>
      <c r="J185" s="25" t="n"/>
      <c r="K185" s="38">
        <f>IF($A185="","",SUMIFS('Purchase Orders'!$J$5:$J$504,'Purchase Orders'!$D$5:$D$504,$A185))</f>
        <v/>
      </c>
      <c r="L185" s="38">
        <f>IF($A185="","",SUMIFS('Sales Orders'!$G$5:$G$1004,'Sales Orders'!$E$5:$E$1004,$A185))</f>
        <v/>
      </c>
      <c r="M185" s="38">
        <f>IF($A185="","",SUMIFS('Stock In-Out'!$E$5:$E$504,'Stock In-Out'!$B$5:$B$504,$A185,'Stock In-Out'!$D$5:$D$504,"In"))</f>
        <v/>
      </c>
      <c r="N185" s="38">
        <f>IF($A185="","",SUMIFS('Stock In-Out'!$E$5:$E$504,'Stock In-Out'!$B$5:$B$504,$A185,'Stock In-Out'!$D$5:$D$504,"Out"))</f>
        <v/>
      </c>
      <c r="O185" s="38">
        <f>IF($A185="","",H185+K185+M185-L185-N185)</f>
        <v/>
      </c>
      <c r="P185" s="38">
        <f>IF($A185="","",SUMIFS('Purchase Orders'!$K$5:$K$504,'Purchase Orders'!$D$5:$D$504,$A185))</f>
        <v/>
      </c>
      <c r="Q185" s="39">
        <f>IF($A185="","",IF(O185&lt;=0,"Out of stock",IF(O185&lt;=I185,"Reorder","OK")))</f>
        <v/>
      </c>
      <c r="R185" s="38">
        <f>IF($A185="","",IF(Q185="OK",0,MAX(0,J185-P185)))</f>
        <v/>
      </c>
      <c r="S185" s="40">
        <f>IF($A185="","",ROUND(O185*F185,2))</f>
        <v/>
      </c>
      <c r="T185" s="40">
        <f>IF($A185="","",ROUND(SUMIFS('Sales Orders'!$I$5:$I$1004,'Sales Orders'!$E$5:$E$1004,$A185),2))</f>
        <v/>
      </c>
      <c r="U185" s="40">
        <f>IF($A185="","",ROUND(SUMIFS('Sales Orders'!$K$5:$K$1004,'Sales Orders'!$E$5:$E$1004,$A185),2))</f>
        <v/>
      </c>
      <c r="V185" s="40">
        <f>IF($A185="","",T185-U185)</f>
        <v/>
      </c>
      <c r="W185" s="41">
        <f>IF($A185="","",IF(L185+MAX(0,O185)&lt;=0,"",L185/(L185+MAX(0,O185))))</f>
        <v/>
      </c>
      <c r="X185" s="38">
        <f>IF($A185="","",COUNTIF($T$5:$T$204,"&gt;"&amp;T185)+COUNTIF($T$5:T185,T185))</f>
        <v/>
      </c>
      <c r="Y185" s="38">
        <f>IF(OR(Q185="Reorder",Q185="Out of stock"),COUNTIF($Q$5:Q185,"Reorder")+COUNTIF($Q$5:Q185,"Out of stock"),"")</f>
        <v/>
      </c>
    </row>
    <row r="186">
      <c r="A186" s="24" t="n"/>
      <c r="B186" s="24" t="n"/>
      <c r="C186" s="24" t="n"/>
      <c r="D186" s="24" t="n"/>
      <c r="E186" s="24" t="n"/>
      <c r="F186" s="30" t="n"/>
      <c r="G186" s="30" t="n"/>
      <c r="H186" s="25" t="n"/>
      <c r="I186" s="25" t="n"/>
      <c r="J186" s="25" t="n"/>
      <c r="K186" s="38">
        <f>IF($A186="","",SUMIFS('Purchase Orders'!$J$5:$J$504,'Purchase Orders'!$D$5:$D$504,$A186))</f>
        <v/>
      </c>
      <c r="L186" s="38">
        <f>IF($A186="","",SUMIFS('Sales Orders'!$G$5:$G$1004,'Sales Orders'!$E$5:$E$1004,$A186))</f>
        <v/>
      </c>
      <c r="M186" s="38">
        <f>IF($A186="","",SUMIFS('Stock In-Out'!$E$5:$E$504,'Stock In-Out'!$B$5:$B$504,$A186,'Stock In-Out'!$D$5:$D$504,"In"))</f>
        <v/>
      </c>
      <c r="N186" s="38">
        <f>IF($A186="","",SUMIFS('Stock In-Out'!$E$5:$E$504,'Stock In-Out'!$B$5:$B$504,$A186,'Stock In-Out'!$D$5:$D$504,"Out"))</f>
        <v/>
      </c>
      <c r="O186" s="38">
        <f>IF($A186="","",H186+K186+M186-L186-N186)</f>
        <v/>
      </c>
      <c r="P186" s="38">
        <f>IF($A186="","",SUMIFS('Purchase Orders'!$K$5:$K$504,'Purchase Orders'!$D$5:$D$504,$A186))</f>
        <v/>
      </c>
      <c r="Q186" s="39">
        <f>IF($A186="","",IF(O186&lt;=0,"Out of stock",IF(O186&lt;=I186,"Reorder","OK")))</f>
        <v/>
      </c>
      <c r="R186" s="38">
        <f>IF($A186="","",IF(Q186="OK",0,MAX(0,J186-P186)))</f>
        <v/>
      </c>
      <c r="S186" s="40">
        <f>IF($A186="","",ROUND(O186*F186,2))</f>
        <v/>
      </c>
      <c r="T186" s="40">
        <f>IF($A186="","",ROUND(SUMIFS('Sales Orders'!$I$5:$I$1004,'Sales Orders'!$E$5:$E$1004,$A186),2))</f>
        <v/>
      </c>
      <c r="U186" s="40">
        <f>IF($A186="","",ROUND(SUMIFS('Sales Orders'!$K$5:$K$1004,'Sales Orders'!$E$5:$E$1004,$A186),2))</f>
        <v/>
      </c>
      <c r="V186" s="40">
        <f>IF($A186="","",T186-U186)</f>
        <v/>
      </c>
      <c r="W186" s="41">
        <f>IF($A186="","",IF(L186+MAX(0,O186)&lt;=0,"",L186/(L186+MAX(0,O186))))</f>
        <v/>
      </c>
      <c r="X186" s="38">
        <f>IF($A186="","",COUNTIF($T$5:$T$204,"&gt;"&amp;T186)+COUNTIF($T$5:T186,T186))</f>
        <v/>
      </c>
      <c r="Y186" s="38">
        <f>IF(OR(Q186="Reorder",Q186="Out of stock"),COUNTIF($Q$5:Q186,"Reorder")+COUNTIF($Q$5:Q186,"Out of stock"),"")</f>
        <v/>
      </c>
    </row>
    <row r="187">
      <c r="A187" s="24" t="n"/>
      <c r="B187" s="24" t="n"/>
      <c r="C187" s="24" t="n"/>
      <c r="D187" s="24" t="n"/>
      <c r="E187" s="24" t="n"/>
      <c r="F187" s="30" t="n"/>
      <c r="G187" s="30" t="n"/>
      <c r="H187" s="25" t="n"/>
      <c r="I187" s="25" t="n"/>
      <c r="J187" s="25" t="n"/>
      <c r="K187" s="38">
        <f>IF($A187="","",SUMIFS('Purchase Orders'!$J$5:$J$504,'Purchase Orders'!$D$5:$D$504,$A187))</f>
        <v/>
      </c>
      <c r="L187" s="38">
        <f>IF($A187="","",SUMIFS('Sales Orders'!$G$5:$G$1004,'Sales Orders'!$E$5:$E$1004,$A187))</f>
        <v/>
      </c>
      <c r="M187" s="38">
        <f>IF($A187="","",SUMIFS('Stock In-Out'!$E$5:$E$504,'Stock In-Out'!$B$5:$B$504,$A187,'Stock In-Out'!$D$5:$D$504,"In"))</f>
        <v/>
      </c>
      <c r="N187" s="38">
        <f>IF($A187="","",SUMIFS('Stock In-Out'!$E$5:$E$504,'Stock In-Out'!$B$5:$B$504,$A187,'Stock In-Out'!$D$5:$D$504,"Out"))</f>
        <v/>
      </c>
      <c r="O187" s="38">
        <f>IF($A187="","",H187+K187+M187-L187-N187)</f>
        <v/>
      </c>
      <c r="P187" s="38">
        <f>IF($A187="","",SUMIFS('Purchase Orders'!$K$5:$K$504,'Purchase Orders'!$D$5:$D$504,$A187))</f>
        <v/>
      </c>
      <c r="Q187" s="39">
        <f>IF($A187="","",IF(O187&lt;=0,"Out of stock",IF(O187&lt;=I187,"Reorder","OK")))</f>
        <v/>
      </c>
      <c r="R187" s="38">
        <f>IF($A187="","",IF(Q187="OK",0,MAX(0,J187-P187)))</f>
        <v/>
      </c>
      <c r="S187" s="40">
        <f>IF($A187="","",ROUND(O187*F187,2))</f>
        <v/>
      </c>
      <c r="T187" s="40">
        <f>IF($A187="","",ROUND(SUMIFS('Sales Orders'!$I$5:$I$1004,'Sales Orders'!$E$5:$E$1004,$A187),2))</f>
        <v/>
      </c>
      <c r="U187" s="40">
        <f>IF($A187="","",ROUND(SUMIFS('Sales Orders'!$K$5:$K$1004,'Sales Orders'!$E$5:$E$1004,$A187),2))</f>
        <v/>
      </c>
      <c r="V187" s="40">
        <f>IF($A187="","",T187-U187)</f>
        <v/>
      </c>
      <c r="W187" s="41">
        <f>IF($A187="","",IF(L187+MAX(0,O187)&lt;=0,"",L187/(L187+MAX(0,O187))))</f>
        <v/>
      </c>
      <c r="X187" s="38">
        <f>IF($A187="","",COUNTIF($T$5:$T$204,"&gt;"&amp;T187)+COUNTIF($T$5:T187,T187))</f>
        <v/>
      </c>
      <c r="Y187" s="38">
        <f>IF(OR(Q187="Reorder",Q187="Out of stock"),COUNTIF($Q$5:Q187,"Reorder")+COUNTIF($Q$5:Q187,"Out of stock"),"")</f>
        <v/>
      </c>
    </row>
    <row r="188">
      <c r="A188" s="24" t="n"/>
      <c r="B188" s="24" t="n"/>
      <c r="C188" s="24" t="n"/>
      <c r="D188" s="24" t="n"/>
      <c r="E188" s="24" t="n"/>
      <c r="F188" s="30" t="n"/>
      <c r="G188" s="30" t="n"/>
      <c r="H188" s="25" t="n"/>
      <c r="I188" s="25" t="n"/>
      <c r="J188" s="25" t="n"/>
      <c r="K188" s="38">
        <f>IF($A188="","",SUMIFS('Purchase Orders'!$J$5:$J$504,'Purchase Orders'!$D$5:$D$504,$A188))</f>
        <v/>
      </c>
      <c r="L188" s="38">
        <f>IF($A188="","",SUMIFS('Sales Orders'!$G$5:$G$1004,'Sales Orders'!$E$5:$E$1004,$A188))</f>
        <v/>
      </c>
      <c r="M188" s="38">
        <f>IF($A188="","",SUMIFS('Stock In-Out'!$E$5:$E$504,'Stock In-Out'!$B$5:$B$504,$A188,'Stock In-Out'!$D$5:$D$504,"In"))</f>
        <v/>
      </c>
      <c r="N188" s="38">
        <f>IF($A188="","",SUMIFS('Stock In-Out'!$E$5:$E$504,'Stock In-Out'!$B$5:$B$504,$A188,'Stock In-Out'!$D$5:$D$504,"Out"))</f>
        <v/>
      </c>
      <c r="O188" s="38">
        <f>IF($A188="","",H188+K188+M188-L188-N188)</f>
        <v/>
      </c>
      <c r="P188" s="38">
        <f>IF($A188="","",SUMIFS('Purchase Orders'!$K$5:$K$504,'Purchase Orders'!$D$5:$D$504,$A188))</f>
        <v/>
      </c>
      <c r="Q188" s="39">
        <f>IF($A188="","",IF(O188&lt;=0,"Out of stock",IF(O188&lt;=I188,"Reorder","OK")))</f>
        <v/>
      </c>
      <c r="R188" s="38">
        <f>IF($A188="","",IF(Q188="OK",0,MAX(0,J188-P188)))</f>
        <v/>
      </c>
      <c r="S188" s="40">
        <f>IF($A188="","",ROUND(O188*F188,2))</f>
        <v/>
      </c>
      <c r="T188" s="40">
        <f>IF($A188="","",ROUND(SUMIFS('Sales Orders'!$I$5:$I$1004,'Sales Orders'!$E$5:$E$1004,$A188),2))</f>
        <v/>
      </c>
      <c r="U188" s="40">
        <f>IF($A188="","",ROUND(SUMIFS('Sales Orders'!$K$5:$K$1004,'Sales Orders'!$E$5:$E$1004,$A188),2))</f>
        <v/>
      </c>
      <c r="V188" s="40">
        <f>IF($A188="","",T188-U188)</f>
        <v/>
      </c>
      <c r="W188" s="41">
        <f>IF($A188="","",IF(L188+MAX(0,O188)&lt;=0,"",L188/(L188+MAX(0,O188))))</f>
        <v/>
      </c>
      <c r="X188" s="38">
        <f>IF($A188="","",COUNTIF($T$5:$T$204,"&gt;"&amp;T188)+COUNTIF($T$5:T188,T188))</f>
        <v/>
      </c>
      <c r="Y188" s="38">
        <f>IF(OR(Q188="Reorder",Q188="Out of stock"),COUNTIF($Q$5:Q188,"Reorder")+COUNTIF($Q$5:Q188,"Out of stock"),"")</f>
        <v/>
      </c>
    </row>
    <row r="189">
      <c r="A189" s="24" t="n"/>
      <c r="B189" s="24" t="n"/>
      <c r="C189" s="24" t="n"/>
      <c r="D189" s="24" t="n"/>
      <c r="E189" s="24" t="n"/>
      <c r="F189" s="30" t="n"/>
      <c r="G189" s="30" t="n"/>
      <c r="H189" s="25" t="n"/>
      <c r="I189" s="25" t="n"/>
      <c r="J189" s="25" t="n"/>
      <c r="K189" s="38">
        <f>IF($A189="","",SUMIFS('Purchase Orders'!$J$5:$J$504,'Purchase Orders'!$D$5:$D$504,$A189))</f>
        <v/>
      </c>
      <c r="L189" s="38">
        <f>IF($A189="","",SUMIFS('Sales Orders'!$G$5:$G$1004,'Sales Orders'!$E$5:$E$1004,$A189))</f>
        <v/>
      </c>
      <c r="M189" s="38">
        <f>IF($A189="","",SUMIFS('Stock In-Out'!$E$5:$E$504,'Stock In-Out'!$B$5:$B$504,$A189,'Stock In-Out'!$D$5:$D$504,"In"))</f>
        <v/>
      </c>
      <c r="N189" s="38">
        <f>IF($A189="","",SUMIFS('Stock In-Out'!$E$5:$E$504,'Stock In-Out'!$B$5:$B$504,$A189,'Stock In-Out'!$D$5:$D$504,"Out"))</f>
        <v/>
      </c>
      <c r="O189" s="38">
        <f>IF($A189="","",H189+K189+M189-L189-N189)</f>
        <v/>
      </c>
      <c r="P189" s="38">
        <f>IF($A189="","",SUMIFS('Purchase Orders'!$K$5:$K$504,'Purchase Orders'!$D$5:$D$504,$A189))</f>
        <v/>
      </c>
      <c r="Q189" s="39">
        <f>IF($A189="","",IF(O189&lt;=0,"Out of stock",IF(O189&lt;=I189,"Reorder","OK")))</f>
        <v/>
      </c>
      <c r="R189" s="38">
        <f>IF($A189="","",IF(Q189="OK",0,MAX(0,J189-P189)))</f>
        <v/>
      </c>
      <c r="S189" s="40">
        <f>IF($A189="","",ROUND(O189*F189,2))</f>
        <v/>
      </c>
      <c r="T189" s="40">
        <f>IF($A189="","",ROUND(SUMIFS('Sales Orders'!$I$5:$I$1004,'Sales Orders'!$E$5:$E$1004,$A189),2))</f>
        <v/>
      </c>
      <c r="U189" s="40">
        <f>IF($A189="","",ROUND(SUMIFS('Sales Orders'!$K$5:$K$1004,'Sales Orders'!$E$5:$E$1004,$A189),2))</f>
        <v/>
      </c>
      <c r="V189" s="40">
        <f>IF($A189="","",T189-U189)</f>
        <v/>
      </c>
      <c r="W189" s="41">
        <f>IF($A189="","",IF(L189+MAX(0,O189)&lt;=0,"",L189/(L189+MAX(0,O189))))</f>
        <v/>
      </c>
      <c r="X189" s="38">
        <f>IF($A189="","",COUNTIF($T$5:$T$204,"&gt;"&amp;T189)+COUNTIF($T$5:T189,T189))</f>
        <v/>
      </c>
      <c r="Y189" s="38">
        <f>IF(OR(Q189="Reorder",Q189="Out of stock"),COUNTIF($Q$5:Q189,"Reorder")+COUNTIF($Q$5:Q189,"Out of stock"),"")</f>
        <v/>
      </c>
    </row>
    <row r="190">
      <c r="A190" s="24" t="n"/>
      <c r="B190" s="24" t="n"/>
      <c r="C190" s="24" t="n"/>
      <c r="D190" s="24" t="n"/>
      <c r="E190" s="24" t="n"/>
      <c r="F190" s="30" t="n"/>
      <c r="G190" s="30" t="n"/>
      <c r="H190" s="25" t="n"/>
      <c r="I190" s="25" t="n"/>
      <c r="J190" s="25" t="n"/>
      <c r="K190" s="38">
        <f>IF($A190="","",SUMIFS('Purchase Orders'!$J$5:$J$504,'Purchase Orders'!$D$5:$D$504,$A190))</f>
        <v/>
      </c>
      <c r="L190" s="38">
        <f>IF($A190="","",SUMIFS('Sales Orders'!$G$5:$G$1004,'Sales Orders'!$E$5:$E$1004,$A190))</f>
        <v/>
      </c>
      <c r="M190" s="38">
        <f>IF($A190="","",SUMIFS('Stock In-Out'!$E$5:$E$504,'Stock In-Out'!$B$5:$B$504,$A190,'Stock In-Out'!$D$5:$D$504,"In"))</f>
        <v/>
      </c>
      <c r="N190" s="38">
        <f>IF($A190="","",SUMIFS('Stock In-Out'!$E$5:$E$504,'Stock In-Out'!$B$5:$B$504,$A190,'Stock In-Out'!$D$5:$D$504,"Out"))</f>
        <v/>
      </c>
      <c r="O190" s="38">
        <f>IF($A190="","",H190+K190+M190-L190-N190)</f>
        <v/>
      </c>
      <c r="P190" s="38">
        <f>IF($A190="","",SUMIFS('Purchase Orders'!$K$5:$K$504,'Purchase Orders'!$D$5:$D$504,$A190))</f>
        <v/>
      </c>
      <c r="Q190" s="39">
        <f>IF($A190="","",IF(O190&lt;=0,"Out of stock",IF(O190&lt;=I190,"Reorder","OK")))</f>
        <v/>
      </c>
      <c r="R190" s="38">
        <f>IF($A190="","",IF(Q190="OK",0,MAX(0,J190-P190)))</f>
        <v/>
      </c>
      <c r="S190" s="40">
        <f>IF($A190="","",ROUND(O190*F190,2))</f>
        <v/>
      </c>
      <c r="T190" s="40">
        <f>IF($A190="","",ROUND(SUMIFS('Sales Orders'!$I$5:$I$1004,'Sales Orders'!$E$5:$E$1004,$A190),2))</f>
        <v/>
      </c>
      <c r="U190" s="40">
        <f>IF($A190="","",ROUND(SUMIFS('Sales Orders'!$K$5:$K$1004,'Sales Orders'!$E$5:$E$1004,$A190),2))</f>
        <v/>
      </c>
      <c r="V190" s="40">
        <f>IF($A190="","",T190-U190)</f>
        <v/>
      </c>
      <c r="W190" s="41">
        <f>IF($A190="","",IF(L190+MAX(0,O190)&lt;=0,"",L190/(L190+MAX(0,O190))))</f>
        <v/>
      </c>
      <c r="X190" s="38">
        <f>IF($A190="","",COUNTIF($T$5:$T$204,"&gt;"&amp;T190)+COUNTIF($T$5:T190,T190))</f>
        <v/>
      </c>
      <c r="Y190" s="38">
        <f>IF(OR(Q190="Reorder",Q190="Out of stock"),COUNTIF($Q$5:Q190,"Reorder")+COUNTIF($Q$5:Q190,"Out of stock"),"")</f>
        <v/>
      </c>
    </row>
    <row r="191">
      <c r="A191" s="24" t="n"/>
      <c r="B191" s="24" t="n"/>
      <c r="C191" s="24" t="n"/>
      <c r="D191" s="24" t="n"/>
      <c r="E191" s="24" t="n"/>
      <c r="F191" s="30" t="n"/>
      <c r="G191" s="30" t="n"/>
      <c r="H191" s="25" t="n"/>
      <c r="I191" s="25" t="n"/>
      <c r="J191" s="25" t="n"/>
      <c r="K191" s="38">
        <f>IF($A191="","",SUMIFS('Purchase Orders'!$J$5:$J$504,'Purchase Orders'!$D$5:$D$504,$A191))</f>
        <v/>
      </c>
      <c r="L191" s="38">
        <f>IF($A191="","",SUMIFS('Sales Orders'!$G$5:$G$1004,'Sales Orders'!$E$5:$E$1004,$A191))</f>
        <v/>
      </c>
      <c r="M191" s="38">
        <f>IF($A191="","",SUMIFS('Stock In-Out'!$E$5:$E$504,'Stock In-Out'!$B$5:$B$504,$A191,'Stock In-Out'!$D$5:$D$504,"In"))</f>
        <v/>
      </c>
      <c r="N191" s="38">
        <f>IF($A191="","",SUMIFS('Stock In-Out'!$E$5:$E$504,'Stock In-Out'!$B$5:$B$504,$A191,'Stock In-Out'!$D$5:$D$504,"Out"))</f>
        <v/>
      </c>
      <c r="O191" s="38">
        <f>IF($A191="","",H191+K191+M191-L191-N191)</f>
        <v/>
      </c>
      <c r="P191" s="38">
        <f>IF($A191="","",SUMIFS('Purchase Orders'!$K$5:$K$504,'Purchase Orders'!$D$5:$D$504,$A191))</f>
        <v/>
      </c>
      <c r="Q191" s="39">
        <f>IF($A191="","",IF(O191&lt;=0,"Out of stock",IF(O191&lt;=I191,"Reorder","OK")))</f>
        <v/>
      </c>
      <c r="R191" s="38">
        <f>IF($A191="","",IF(Q191="OK",0,MAX(0,J191-P191)))</f>
        <v/>
      </c>
      <c r="S191" s="40">
        <f>IF($A191="","",ROUND(O191*F191,2))</f>
        <v/>
      </c>
      <c r="T191" s="40">
        <f>IF($A191="","",ROUND(SUMIFS('Sales Orders'!$I$5:$I$1004,'Sales Orders'!$E$5:$E$1004,$A191),2))</f>
        <v/>
      </c>
      <c r="U191" s="40">
        <f>IF($A191="","",ROUND(SUMIFS('Sales Orders'!$K$5:$K$1004,'Sales Orders'!$E$5:$E$1004,$A191),2))</f>
        <v/>
      </c>
      <c r="V191" s="40">
        <f>IF($A191="","",T191-U191)</f>
        <v/>
      </c>
      <c r="W191" s="41">
        <f>IF($A191="","",IF(L191+MAX(0,O191)&lt;=0,"",L191/(L191+MAX(0,O191))))</f>
        <v/>
      </c>
      <c r="X191" s="38">
        <f>IF($A191="","",COUNTIF($T$5:$T$204,"&gt;"&amp;T191)+COUNTIF($T$5:T191,T191))</f>
        <v/>
      </c>
      <c r="Y191" s="38">
        <f>IF(OR(Q191="Reorder",Q191="Out of stock"),COUNTIF($Q$5:Q191,"Reorder")+COUNTIF($Q$5:Q191,"Out of stock"),"")</f>
        <v/>
      </c>
    </row>
    <row r="192">
      <c r="A192" s="24" t="n"/>
      <c r="B192" s="24" t="n"/>
      <c r="C192" s="24" t="n"/>
      <c r="D192" s="24" t="n"/>
      <c r="E192" s="24" t="n"/>
      <c r="F192" s="30" t="n"/>
      <c r="G192" s="30" t="n"/>
      <c r="H192" s="25" t="n"/>
      <c r="I192" s="25" t="n"/>
      <c r="J192" s="25" t="n"/>
      <c r="K192" s="38">
        <f>IF($A192="","",SUMIFS('Purchase Orders'!$J$5:$J$504,'Purchase Orders'!$D$5:$D$504,$A192))</f>
        <v/>
      </c>
      <c r="L192" s="38">
        <f>IF($A192="","",SUMIFS('Sales Orders'!$G$5:$G$1004,'Sales Orders'!$E$5:$E$1004,$A192))</f>
        <v/>
      </c>
      <c r="M192" s="38">
        <f>IF($A192="","",SUMIFS('Stock In-Out'!$E$5:$E$504,'Stock In-Out'!$B$5:$B$504,$A192,'Stock In-Out'!$D$5:$D$504,"In"))</f>
        <v/>
      </c>
      <c r="N192" s="38">
        <f>IF($A192="","",SUMIFS('Stock In-Out'!$E$5:$E$504,'Stock In-Out'!$B$5:$B$504,$A192,'Stock In-Out'!$D$5:$D$504,"Out"))</f>
        <v/>
      </c>
      <c r="O192" s="38">
        <f>IF($A192="","",H192+K192+M192-L192-N192)</f>
        <v/>
      </c>
      <c r="P192" s="38">
        <f>IF($A192="","",SUMIFS('Purchase Orders'!$K$5:$K$504,'Purchase Orders'!$D$5:$D$504,$A192))</f>
        <v/>
      </c>
      <c r="Q192" s="39">
        <f>IF($A192="","",IF(O192&lt;=0,"Out of stock",IF(O192&lt;=I192,"Reorder","OK")))</f>
        <v/>
      </c>
      <c r="R192" s="38">
        <f>IF($A192="","",IF(Q192="OK",0,MAX(0,J192-P192)))</f>
        <v/>
      </c>
      <c r="S192" s="40">
        <f>IF($A192="","",ROUND(O192*F192,2))</f>
        <v/>
      </c>
      <c r="T192" s="40">
        <f>IF($A192="","",ROUND(SUMIFS('Sales Orders'!$I$5:$I$1004,'Sales Orders'!$E$5:$E$1004,$A192),2))</f>
        <v/>
      </c>
      <c r="U192" s="40">
        <f>IF($A192="","",ROUND(SUMIFS('Sales Orders'!$K$5:$K$1004,'Sales Orders'!$E$5:$E$1004,$A192),2))</f>
        <v/>
      </c>
      <c r="V192" s="40">
        <f>IF($A192="","",T192-U192)</f>
        <v/>
      </c>
      <c r="W192" s="41">
        <f>IF($A192="","",IF(L192+MAX(0,O192)&lt;=0,"",L192/(L192+MAX(0,O192))))</f>
        <v/>
      </c>
      <c r="X192" s="38">
        <f>IF($A192="","",COUNTIF($T$5:$T$204,"&gt;"&amp;T192)+COUNTIF($T$5:T192,T192))</f>
        <v/>
      </c>
      <c r="Y192" s="38">
        <f>IF(OR(Q192="Reorder",Q192="Out of stock"),COUNTIF($Q$5:Q192,"Reorder")+COUNTIF($Q$5:Q192,"Out of stock"),"")</f>
        <v/>
      </c>
    </row>
    <row r="193">
      <c r="A193" s="24" t="n"/>
      <c r="B193" s="24" t="n"/>
      <c r="C193" s="24" t="n"/>
      <c r="D193" s="24" t="n"/>
      <c r="E193" s="24" t="n"/>
      <c r="F193" s="30" t="n"/>
      <c r="G193" s="30" t="n"/>
      <c r="H193" s="25" t="n"/>
      <c r="I193" s="25" t="n"/>
      <c r="J193" s="25" t="n"/>
      <c r="K193" s="38">
        <f>IF($A193="","",SUMIFS('Purchase Orders'!$J$5:$J$504,'Purchase Orders'!$D$5:$D$504,$A193))</f>
        <v/>
      </c>
      <c r="L193" s="38">
        <f>IF($A193="","",SUMIFS('Sales Orders'!$G$5:$G$1004,'Sales Orders'!$E$5:$E$1004,$A193))</f>
        <v/>
      </c>
      <c r="M193" s="38">
        <f>IF($A193="","",SUMIFS('Stock In-Out'!$E$5:$E$504,'Stock In-Out'!$B$5:$B$504,$A193,'Stock In-Out'!$D$5:$D$504,"In"))</f>
        <v/>
      </c>
      <c r="N193" s="38">
        <f>IF($A193="","",SUMIFS('Stock In-Out'!$E$5:$E$504,'Stock In-Out'!$B$5:$B$504,$A193,'Stock In-Out'!$D$5:$D$504,"Out"))</f>
        <v/>
      </c>
      <c r="O193" s="38">
        <f>IF($A193="","",H193+K193+M193-L193-N193)</f>
        <v/>
      </c>
      <c r="P193" s="38">
        <f>IF($A193="","",SUMIFS('Purchase Orders'!$K$5:$K$504,'Purchase Orders'!$D$5:$D$504,$A193))</f>
        <v/>
      </c>
      <c r="Q193" s="39">
        <f>IF($A193="","",IF(O193&lt;=0,"Out of stock",IF(O193&lt;=I193,"Reorder","OK")))</f>
        <v/>
      </c>
      <c r="R193" s="38">
        <f>IF($A193="","",IF(Q193="OK",0,MAX(0,J193-P193)))</f>
        <v/>
      </c>
      <c r="S193" s="40">
        <f>IF($A193="","",ROUND(O193*F193,2))</f>
        <v/>
      </c>
      <c r="T193" s="40">
        <f>IF($A193="","",ROUND(SUMIFS('Sales Orders'!$I$5:$I$1004,'Sales Orders'!$E$5:$E$1004,$A193),2))</f>
        <v/>
      </c>
      <c r="U193" s="40">
        <f>IF($A193="","",ROUND(SUMIFS('Sales Orders'!$K$5:$K$1004,'Sales Orders'!$E$5:$E$1004,$A193),2))</f>
        <v/>
      </c>
      <c r="V193" s="40">
        <f>IF($A193="","",T193-U193)</f>
        <v/>
      </c>
      <c r="W193" s="41">
        <f>IF($A193="","",IF(L193+MAX(0,O193)&lt;=0,"",L193/(L193+MAX(0,O193))))</f>
        <v/>
      </c>
      <c r="X193" s="38">
        <f>IF($A193="","",COUNTIF($T$5:$T$204,"&gt;"&amp;T193)+COUNTIF($T$5:T193,T193))</f>
        <v/>
      </c>
      <c r="Y193" s="38">
        <f>IF(OR(Q193="Reorder",Q193="Out of stock"),COUNTIF($Q$5:Q193,"Reorder")+COUNTIF($Q$5:Q193,"Out of stock"),"")</f>
        <v/>
      </c>
    </row>
    <row r="194">
      <c r="A194" s="24" t="n"/>
      <c r="B194" s="24" t="n"/>
      <c r="C194" s="24" t="n"/>
      <c r="D194" s="24" t="n"/>
      <c r="E194" s="24" t="n"/>
      <c r="F194" s="30" t="n"/>
      <c r="G194" s="30" t="n"/>
      <c r="H194" s="25" t="n"/>
      <c r="I194" s="25" t="n"/>
      <c r="J194" s="25" t="n"/>
      <c r="K194" s="38">
        <f>IF($A194="","",SUMIFS('Purchase Orders'!$J$5:$J$504,'Purchase Orders'!$D$5:$D$504,$A194))</f>
        <v/>
      </c>
      <c r="L194" s="38">
        <f>IF($A194="","",SUMIFS('Sales Orders'!$G$5:$G$1004,'Sales Orders'!$E$5:$E$1004,$A194))</f>
        <v/>
      </c>
      <c r="M194" s="38">
        <f>IF($A194="","",SUMIFS('Stock In-Out'!$E$5:$E$504,'Stock In-Out'!$B$5:$B$504,$A194,'Stock In-Out'!$D$5:$D$504,"In"))</f>
        <v/>
      </c>
      <c r="N194" s="38">
        <f>IF($A194="","",SUMIFS('Stock In-Out'!$E$5:$E$504,'Stock In-Out'!$B$5:$B$504,$A194,'Stock In-Out'!$D$5:$D$504,"Out"))</f>
        <v/>
      </c>
      <c r="O194" s="38">
        <f>IF($A194="","",H194+K194+M194-L194-N194)</f>
        <v/>
      </c>
      <c r="P194" s="38">
        <f>IF($A194="","",SUMIFS('Purchase Orders'!$K$5:$K$504,'Purchase Orders'!$D$5:$D$504,$A194))</f>
        <v/>
      </c>
      <c r="Q194" s="39">
        <f>IF($A194="","",IF(O194&lt;=0,"Out of stock",IF(O194&lt;=I194,"Reorder","OK")))</f>
        <v/>
      </c>
      <c r="R194" s="38">
        <f>IF($A194="","",IF(Q194="OK",0,MAX(0,J194-P194)))</f>
        <v/>
      </c>
      <c r="S194" s="40">
        <f>IF($A194="","",ROUND(O194*F194,2))</f>
        <v/>
      </c>
      <c r="T194" s="40">
        <f>IF($A194="","",ROUND(SUMIFS('Sales Orders'!$I$5:$I$1004,'Sales Orders'!$E$5:$E$1004,$A194),2))</f>
        <v/>
      </c>
      <c r="U194" s="40">
        <f>IF($A194="","",ROUND(SUMIFS('Sales Orders'!$K$5:$K$1004,'Sales Orders'!$E$5:$E$1004,$A194),2))</f>
        <v/>
      </c>
      <c r="V194" s="40">
        <f>IF($A194="","",T194-U194)</f>
        <v/>
      </c>
      <c r="W194" s="41">
        <f>IF($A194="","",IF(L194+MAX(0,O194)&lt;=0,"",L194/(L194+MAX(0,O194))))</f>
        <v/>
      </c>
      <c r="X194" s="38">
        <f>IF($A194="","",COUNTIF($T$5:$T$204,"&gt;"&amp;T194)+COUNTIF($T$5:T194,T194))</f>
        <v/>
      </c>
      <c r="Y194" s="38">
        <f>IF(OR(Q194="Reorder",Q194="Out of stock"),COUNTIF($Q$5:Q194,"Reorder")+COUNTIF($Q$5:Q194,"Out of stock"),"")</f>
        <v/>
      </c>
    </row>
    <row r="195">
      <c r="A195" s="24" t="n"/>
      <c r="B195" s="24" t="n"/>
      <c r="C195" s="24" t="n"/>
      <c r="D195" s="24" t="n"/>
      <c r="E195" s="24" t="n"/>
      <c r="F195" s="30" t="n"/>
      <c r="G195" s="30" t="n"/>
      <c r="H195" s="25" t="n"/>
      <c r="I195" s="25" t="n"/>
      <c r="J195" s="25" t="n"/>
      <c r="K195" s="38">
        <f>IF($A195="","",SUMIFS('Purchase Orders'!$J$5:$J$504,'Purchase Orders'!$D$5:$D$504,$A195))</f>
        <v/>
      </c>
      <c r="L195" s="38">
        <f>IF($A195="","",SUMIFS('Sales Orders'!$G$5:$G$1004,'Sales Orders'!$E$5:$E$1004,$A195))</f>
        <v/>
      </c>
      <c r="M195" s="38">
        <f>IF($A195="","",SUMIFS('Stock In-Out'!$E$5:$E$504,'Stock In-Out'!$B$5:$B$504,$A195,'Stock In-Out'!$D$5:$D$504,"In"))</f>
        <v/>
      </c>
      <c r="N195" s="38">
        <f>IF($A195="","",SUMIFS('Stock In-Out'!$E$5:$E$504,'Stock In-Out'!$B$5:$B$504,$A195,'Stock In-Out'!$D$5:$D$504,"Out"))</f>
        <v/>
      </c>
      <c r="O195" s="38">
        <f>IF($A195="","",H195+K195+M195-L195-N195)</f>
        <v/>
      </c>
      <c r="P195" s="38">
        <f>IF($A195="","",SUMIFS('Purchase Orders'!$K$5:$K$504,'Purchase Orders'!$D$5:$D$504,$A195))</f>
        <v/>
      </c>
      <c r="Q195" s="39">
        <f>IF($A195="","",IF(O195&lt;=0,"Out of stock",IF(O195&lt;=I195,"Reorder","OK")))</f>
        <v/>
      </c>
      <c r="R195" s="38">
        <f>IF($A195="","",IF(Q195="OK",0,MAX(0,J195-P195)))</f>
        <v/>
      </c>
      <c r="S195" s="40">
        <f>IF($A195="","",ROUND(O195*F195,2))</f>
        <v/>
      </c>
      <c r="T195" s="40">
        <f>IF($A195="","",ROUND(SUMIFS('Sales Orders'!$I$5:$I$1004,'Sales Orders'!$E$5:$E$1004,$A195),2))</f>
        <v/>
      </c>
      <c r="U195" s="40">
        <f>IF($A195="","",ROUND(SUMIFS('Sales Orders'!$K$5:$K$1004,'Sales Orders'!$E$5:$E$1004,$A195),2))</f>
        <v/>
      </c>
      <c r="V195" s="40">
        <f>IF($A195="","",T195-U195)</f>
        <v/>
      </c>
      <c r="W195" s="41">
        <f>IF($A195="","",IF(L195+MAX(0,O195)&lt;=0,"",L195/(L195+MAX(0,O195))))</f>
        <v/>
      </c>
      <c r="X195" s="38">
        <f>IF($A195="","",COUNTIF($T$5:$T$204,"&gt;"&amp;T195)+COUNTIF($T$5:T195,T195))</f>
        <v/>
      </c>
      <c r="Y195" s="38">
        <f>IF(OR(Q195="Reorder",Q195="Out of stock"),COUNTIF($Q$5:Q195,"Reorder")+COUNTIF($Q$5:Q195,"Out of stock"),"")</f>
        <v/>
      </c>
    </row>
    <row r="196">
      <c r="A196" s="24" t="n"/>
      <c r="B196" s="24" t="n"/>
      <c r="C196" s="24" t="n"/>
      <c r="D196" s="24" t="n"/>
      <c r="E196" s="24" t="n"/>
      <c r="F196" s="30" t="n"/>
      <c r="G196" s="30" t="n"/>
      <c r="H196" s="25" t="n"/>
      <c r="I196" s="25" t="n"/>
      <c r="J196" s="25" t="n"/>
      <c r="K196" s="38">
        <f>IF($A196="","",SUMIFS('Purchase Orders'!$J$5:$J$504,'Purchase Orders'!$D$5:$D$504,$A196))</f>
        <v/>
      </c>
      <c r="L196" s="38">
        <f>IF($A196="","",SUMIFS('Sales Orders'!$G$5:$G$1004,'Sales Orders'!$E$5:$E$1004,$A196))</f>
        <v/>
      </c>
      <c r="M196" s="38">
        <f>IF($A196="","",SUMIFS('Stock In-Out'!$E$5:$E$504,'Stock In-Out'!$B$5:$B$504,$A196,'Stock In-Out'!$D$5:$D$504,"In"))</f>
        <v/>
      </c>
      <c r="N196" s="38">
        <f>IF($A196="","",SUMIFS('Stock In-Out'!$E$5:$E$504,'Stock In-Out'!$B$5:$B$504,$A196,'Stock In-Out'!$D$5:$D$504,"Out"))</f>
        <v/>
      </c>
      <c r="O196" s="38">
        <f>IF($A196="","",H196+K196+M196-L196-N196)</f>
        <v/>
      </c>
      <c r="P196" s="38">
        <f>IF($A196="","",SUMIFS('Purchase Orders'!$K$5:$K$504,'Purchase Orders'!$D$5:$D$504,$A196))</f>
        <v/>
      </c>
      <c r="Q196" s="39">
        <f>IF($A196="","",IF(O196&lt;=0,"Out of stock",IF(O196&lt;=I196,"Reorder","OK")))</f>
        <v/>
      </c>
      <c r="R196" s="38">
        <f>IF($A196="","",IF(Q196="OK",0,MAX(0,J196-P196)))</f>
        <v/>
      </c>
      <c r="S196" s="40">
        <f>IF($A196="","",ROUND(O196*F196,2))</f>
        <v/>
      </c>
      <c r="T196" s="40">
        <f>IF($A196="","",ROUND(SUMIFS('Sales Orders'!$I$5:$I$1004,'Sales Orders'!$E$5:$E$1004,$A196),2))</f>
        <v/>
      </c>
      <c r="U196" s="40">
        <f>IF($A196="","",ROUND(SUMIFS('Sales Orders'!$K$5:$K$1004,'Sales Orders'!$E$5:$E$1004,$A196),2))</f>
        <v/>
      </c>
      <c r="V196" s="40">
        <f>IF($A196="","",T196-U196)</f>
        <v/>
      </c>
      <c r="W196" s="41">
        <f>IF($A196="","",IF(L196+MAX(0,O196)&lt;=0,"",L196/(L196+MAX(0,O196))))</f>
        <v/>
      </c>
      <c r="X196" s="38">
        <f>IF($A196="","",COUNTIF($T$5:$T$204,"&gt;"&amp;T196)+COUNTIF($T$5:T196,T196))</f>
        <v/>
      </c>
      <c r="Y196" s="38">
        <f>IF(OR(Q196="Reorder",Q196="Out of stock"),COUNTIF($Q$5:Q196,"Reorder")+COUNTIF($Q$5:Q196,"Out of stock"),"")</f>
        <v/>
      </c>
    </row>
    <row r="197">
      <c r="A197" s="24" t="n"/>
      <c r="B197" s="24" t="n"/>
      <c r="C197" s="24" t="n"/>
      <c r="D197" s="24" t="n"/>
      <c r="E197" s="24" t="n"/>
      <c r="F197" s="30" t="n"/>
      <c r="G197" s="30" t="n"/>
      <c r="H197" s="25" t="n"/>
      <c r="I197" s="25" t="n"/>
      <c r="J197" s="25" t="n"/>
      <c r="K197" s="38">
        <f>IF($A197="","",SUMIFS('Purchase Orders'!$J$5:$J$504,'Purchase Orders'!$D$5:$D$504,$A197))</f>
        <v/>
      </c>
      <c r="L197" s="38">
        <f>IF($A197="","",SUMIFS('Sales Orders'!$G$5:$G$1004,'Sales Orders'!$E$5:$E$1004,$A197))</f>
        <v/>
      </c>
      <c r="M197" s="38">
        <f>IF($A197="","",SUMIFS('Stock In-Out'!$E$5:$E$504,'Stock In-Out'!$B$5:$B$504,$A197,'Stock In-Out'!$D$5:$D$504,"In"))</f>
        <v/>
      </c>
      <c r="N197" s="38">
        <f>IF($A197="","",SUMIFS('Stock In-Out'!$E$5:$E$504,'Stock In-Out'!$B$5:$B$504,$A197,'Stock In-Out'!$D$5:$D$504,"Out"))</f>
        <v/>
      </c>
      <c r="O197" s="38">
        <f>IF($A197="","",H197+K197+M197-L197-N197)</f>
        <v/>
      </c>
      <c r="P197" s="38">
        <f>IF($A197="","",SUMIFS('Purchase Orders'!$K$5:$K$504,'Purchase Orders'!$D$5:$D$504,$A197))</f>
        <v/>
      </c>
      <c r="Q197" s="39">
        <f>IF($A197="","",IF(O197&lt;=0,"Out of stock",IF(O197&lt;=I197,"Reorder","OK")))</f>
        <v/>
      </c>
      <c r="R197" s="38">
        <f>IF($A197="","",IF(Q197="OK",0,MAX(0,J197-P197)))</f>
        <v/>
      </c>
      <c r="S197" s="40">
        <f>IF($A197="","",ROUND(O197*F197,2))</f>
        <v/>
      </c>
      <c r="T197" s="40">
        <f>IF($A197="","",ROUND(SUMIFS('Sales Orders'!$I$5:$I$1004,'Sales Orders'!$E$5:$E$1004,$A197),2))</f>
        <v/>
      </c>
      <c r="U197" s="40">
        <f>IF($A197="","",ROUND(SUMIFS('Sales Orders'!$K$5:$K$1004,'Sales Orders'!$E$5:$E$1004,$A197),2))</f>
        <v/>
      </c>
      <c r="V197" s="40">
        <f>IF($A197="","",T197-U197)</f>
        <v/>
      </c>
      <c r="W197" s="41">
        <f>IF($A197="","",IF(L197+MAX(0,O197)&lt;=0,"",L197/(L197+MAX(0,O197))))</f>
        <v/>
      </c>
      <c r="X197" s="38">
        <f>IF($A197="","",COUNTIF($T$5:$T$204,"&gt;"&amp;T197)+COUNTIF($T$5:T197,T197))</f>
        <v/>
      </c>
      <c r="Y197" s="38">
        <f>IF(OR(Q197="Reorder",Q197="Out of stock"),COUNTIF($Q$5:Q197,"Reorder")+COUNTIF($Q$5:Q197,"Out of stock"),"")</f>
        <v/>
      </c>
    </row>
    <row r="198">
      <c r="A198" s="24" t="n"/>
      <c r="B198" s="24" t="n"/>
      <c r="C198" s="24" t="n"/>
      <c r="D198" s="24" t="n"/>
      <c r="E198" s="24" t="n"/>
      <c r="F198" s="30" t="n"/>
      <c r="G198" s="30" t="n"/>
      <c r="H198" s="25" t="n"/>
      <c r="I198" s="25" t="n"/>
      <c r="J198" s="25" t="n"/>
      <c r="K198" s="38">
        <f>IF($A198="","",SUMIFS('Purchase Orders'!$J$5:$J$504,'Purchase Orders'!$D$5:$D$504,$A198))</f>
        <v/>
      </c>
      <c r="L198" s="38">
        <f>IF($A198="","",SUMIFS('Sales Orders'!$G$5:$G$1004,'Sales Orders'!$E$5:$E$1004,$A198))</f>
        <v/>
      </c>
      <c r="M198" s="38">
        <f>IF($A198="","",SUMIFS('Stock In-Out'!$E$5:$E$504,'Stock In-Out'!$B$5:$B$504,$A198,'Stock In-Out'!$D$5:$D$504,"In"))</f>
        <v/>
      </c>
      <c r="N198" s="38">
        <f>IF($A198="","",SUMIFS('Stock In-Out'!$E$5:$E$504,'Stock In-Out'!$B$5:$B$504,$A198,'Stock In-Out'!$D$5:$D$504,"Out"))</f>
        <v/>
      </c>
      <c r="O198" s="38">
        <f>IF($A198="","",H198+K198+M198-L198-N198)</f>
        <v/>
      </c>
      <c r="P198" s="38">
        <f>IF($A198="","",SUMIFS('Purchase Orders'!$K$5:$K$504,'Purchase Orders'!$D$5:$D$504,$A198))</f>
        <v/>
      </c>
      <c r="Q198" s="39">
        <f>IF($A198="","",IF(O198&lt;=0,"Out of stock",IF(O198&lt;=I198,"Reorder","OK")))</f>
        <v/>
      </c>
      <c r="R198" s="38">
        <f>IF($A198="","",IF(Q198="OK",0,MAX(0,J198-P198)))</f>
        <v/>
      </c>
      <c r="S198" s="40">
        <f>IF($A198="","",ROUND(O198*F198,2))</f>
        <v/>
      </c>
      <c r="T198" s="40">
        <f>IF($A198="","",ROUND(SUMIFS('Sales Orders'!$I$5:$I$1004,'Sales Orders'!$E$5:$E$1004,$A198),2))</f>
        <v/>
      </c>
      <c r="U198" s="40">
        <f>IF($A198="","",ROUND(SUMIFS('Sales Orders'!$K$5:$K$1004,'Sales Orders'!$E$5:$E$1004,$A198),2))</f>
        <v/>
      </c>
      <c r="V198" s="40">
        <f>IF($A198="","",T198-U198)</f>
        <v/>
      </c>
      <c r="W198" s="41">
        <f>IF($A198="","",IF(L198+MAX(0,O198)&lt;=0,"",L198/(L198+MAX(0,O198))))</f>
        <v/>
      </c>
      <c r="X198" s="38">
        <f>IF($A198="","",COUNTIF($T$5:$T$204,"&gt;"&amp;T198)+COUNTIF($T$5:T198,T198))</f>
        <v/>
      </c>
      <c r="Y198" s="38">
        <f>IF(OR(Q198="Reorder",Q198="Out of stock"),COUNTIF($Q$5:Q198,"Reorder")+COUNTIF($Q$5:Q198,"Out of stock"),"")</f>
        <v/>
      </c>
    </row>
    <row r="199">
      <c r="A199" s="24" t="n"/>
      <c r="B199" s="24" t="n"/>
      <c r="C199" s="24" t="n"/>
      <c r="D199" s="24" t="n"/>
      <c r="E199" s="24" t="n"/>
      <c r="F199" s="30" t="n"/>
      <c r="G199" s="30" t="n"/>
      <c r="H199" s="25" t="n"/>
      <c r="I199" s="25" t="n"/>
      <c r="J199" s="25" t="n"/>
      <c r="K199" s="38">
        <f>IF($A199="","",SUMIFS('Purchase Orders'!$J$5:$J$504,'Purchase Orders'!$D$5:$D$504,$A199))</f>
        <v/>
      </c>
      <c r="L199" s="38">
        <f>IF($A199="","",SUMIFS('Sales Orders'!$G$5:$G$1004,'Sales Orders'!$E$5:$E$1004,$A199))</f>
        <v/>
      </c>
      <c r="M199" s="38">
        <f>IF($A199="","",SUMIFS('Stock In-Out'!$E$5:$E$504,'Stock In-Out'!$B$5:$B$504,$A199,'Stock In-Out'!$D$5:$D$504,"In"))</f>
        <v/>
      </c>
      <c r="N199" s="38">
        <f>IF($A199="","",SUMIFS('Stock In-Out'!$E$5:$E$504,'Stock In-Out'!$B$5:$B$504,$A199,'Stock In-Out'!$D$5:$D$504,"Out"))</f>
        <v/>
      </c>
      <c r="O199" s="38">
        <f>IF($A199="","",H199+K199+M199-L199-N199)</f>
        <v/>
      </c>
      <c r="P199" s="38">
        <f>IF($A199="","",SUMIFS('Purchase Orders'!$K$5:$K$504,'Purchase Orders'!$D$5:$D$504,$A199))</f>
        <v/>
      </c>
      <c r="Q199" s="39">
        <f>IF($A199="","",IF(O199&lt;=0,"Out of stock",IF(O199&lt;=I199,"Reorder","OK")))</f>
        <v/>
      </c>
      <c r="R199" s="38">
        <f>IF($A199="","",IF(Q199="OK",0,MAX(0,J199-P199)))</f>
        <v/>
      </c>
      <c r="S199" s="40">
        <f>IF($A199="","",ROUND(O199*F199,2))</f>
        <v/>
      </c>
      <c r="T199" s="40">
        <f>IF($A199="","",ROUND(SUMIFS('Sales Orders'!$I$5:$I$1004,'Sales Orders'!$E$5:$E$1004,$A199),2))</f>
        <v/>
      </c>
      <c r="U199" s="40">
        <f>IF($A199="","",ROUND(SUMIFS('Sales Orders'!$K$5:$K$1004,'Sales Orders'!$E$5:$E$1004,$A199),2))</f>
        <v/>
      </c>
      <c r="V199" s="40">
        <f>IF($A199="","",T199-U199)</f>
        <v/>
      </c>
      <c r="W199" s="41">
        <f>IF($A199="","",IF(L199+MAX(0,O199)&lt;=0,"",L199/(L199+MAX(0,O199))))</f>
        <v/>
      </c>
      <c r="X199" s="38">
        <f>IF($A199="","",COUNTIF($T$5:$T$204,"&gt;"&amp;T199)+COUNTIF($T$5:T199,T199))</f>
        <v/>
      </c>
      <c r="Y199" s="38">
        <f>IF(OR(Q199="Reorder",Q199="Out of stock"),COUNTIF($Q$5:Q199,"Reorder")+COUNTIF($Q$5:Q199,"Out of stock"),"")</f>
        <v/>
      </c>
    </row>
    <row r="200">
      <c r="A200" s="24" t="n"/>
      <c r="B200" s="24" t="n"/>
      <c r="C200" s="24" t="n"/>
      <c r="D200" s="24" t="n"/>
      <c r="E200" s="24" t="n"/>
      <c r="F200" s="30" t="n"/>
      <c r="G200" s="30" t="n"/>
      <c r="H200" s="25" t="n"/>
      <c r="I200" s="25" t="n"/>
      <c r="J200" s="25" t="n"/>
      <c r="K200" s="38">
        <f>IF($A200="","",SUMIFS('Purchase Orders'!$J$5:$J$504,'Purchase Orders'!$D$5:$D$504,$A200))</f>
        <v/>
      </c>
      <c r="L200" s="38">
        <f>IF($A200="","",SUMIFS('Sales Orders'!$G$5:$G$1004,'Sales Orders'!$E$5:$E$1004,$A200))</f>
        <v/>
      </c>
      <c r="M200" s="38">
        <f>IF($A200="","",SUMIFS('Stock In-Out'!$E$5:$E$504,'Stock In-Out'!$B$5:$B$504,$A200,'Stock In-Out'!$D$5:$D$504,"In"))</f>
        <v/>
      </c>
      <c r="N200" s="38">
        <f>IF($A200="","",SUMIFS('Stock In-Out'!$E$5:$E$504,'Stock In-Out'!$B$5:$B$504,$A200,'Stock In-Out'!$D$5:$D$504,"Out"))</f>
        <v/>
      </c>
      <c r="O200" s="38">
        <f>IF($A200="","",H200+K200+M200-L200-N200)</f>
        <v/>
      </c>
      <c r="P200" s="38">
        <f>IF($A200="","",SUMIFS('Purchase Orders'!$K$5:$K$504,'Purchase Orders'!$D$5:$D$504,$A200))</f>
        <v/>
      </c>
      <c r="Q200" s="39">
        <f>IF($A200="","",IF(O200&lt;=0,"Out of stock",IF(O200&lt;=I200,"Reorder","OK")))</f>
        <v/>
      </c>
      <c r="R200" s="38">
        <f>IF($A200="","",IF(Q200="OK",0,MAX(0,J200-P200)))</f>
        <v/>
      </c>
      <c r="S200" s="40">
        <f>IF($A200="","",ROUND(O200*F200,2))</f>
        <v/>
      </c>
      <c r="T200" s="40">
        <f>IF($A200="","",ROUND(SUMIFS('Sales Orders'!$I$5:$I$1004,'Sales Orders'!$E$5:$E$1004,$A200),2))</f>
        <v/>
      </c>
      <c r="U200" s="40">
        <f>IF($A200="","",ROUND(SUMIFS('Sales Orders'!$K$5:$K$1004,'Sales Orders'!$E$5:$E$1004,$A200),2))</f>
        <v/>
      </c>
      <c r="V200" s="40">
        <f>IF($A200="","",T200-U200)</f>
        <v/>
      </c>
      <c r="W200" s="41">
        <f>IF($A200="","",IF(L200+MAX(0,O200)&lt;=0,"",L200/(L200+MAX(0,O200))))</f>
        <v/>
      </c>
      <c r="X200" s="38">
        <f>IF($A200="","",COUNTIF($T$5:$T$204,"&gt;"&amp;T200)+COUNTIF($T$5:T200,T200))</f>
        <v/>
      </c>
      <c r="Y200" s="38">
        <f>IF(OR(Q200="Reorder",Q200="Out of stock"),COUNTIF($Q$5:Q200,"Reorder")+COUNTIF($Q$5:Q200,"Out of stock"),"")</f>
        <v/>
      </c>
    </row>
    <row r="201">
      <c r="A201" s="24" t="n"/>
      <c r="B201" s="24" t="n"/>
      <c r="C201" s="24" t="n"/>
      <c r="D201" s="24" t="n"/>
      <c r="E201" s="24" t="n"/>
      <c r="F201" s="30" t="n"/>
      <c r="G201" s="30" t="n"/>
      <c r="H201" s="25" t="n"/>
      <c r="I201" s="25" t="n"/>
      <c r="J201" s="25" t="n"/>
      <c r="K201" s="38">
        <f>IF($A201="","",SUMIFS('Purchase Orders'!$J$5:$J$504,'Purchase Orders'!$D$5:$D$504,$A201))</f>
        <v/>
      </c>
      <c r="L201" s="38">
        <f>IF($A201="","",SUMIFS('Sales Orders'!$G$5:$G$1004,'Sales Orders'!$E$5:$E$1004,$A201))</f>
        <v/>
      </c>
      <c r="M201" s="38">
        <f>IF($A201="","",SUMIFS('Stock In-Out'!$E$5:$E$504,'Stock In-Out'!$B$5:$B$504,$A201,'Stock In-Out'!$D$5:$D$504,"In"))</f>
        <v/>
      </c>
      <c r="N201" s="38">
        <f>IF($A201="","",SUMIFS('Stock In-Out'!$E$5:$E$504,'Stock In-Out'!$B$5:$B$504,$A201,'Stock In-Out'!$D$5:$D$504,"Out"))</f>
        <v/>
      </c>
      <c r="O201" s="38">
        <f>IF($A201="","",H201+K201+M201-L201-N201)</f>
        <v/>
      </c>
      <c r="P201" s="38">
        <f>IF($A201="","",SUMIFS('Purchase Orders'!$K$5:$K$504,'Purchase Orders'!$D$5:$D$504,$A201))</f>
        <v/>
      </c>
      <c r="Q201" s="39">
        <f>IF($A201="","",IF(O201&lt;=0,"Out of stock",IF(O201&lt;=I201,"Reorder","OK")))</f>
        <v/>
      </c>
      <c r="R201" s="38">
        <f>IF($A201="","",IF(Q201="OK",0,MAX(0,J201-P201)))</f>
        <v/>
      </c>
      <c r="S201" s="40">
        <f>IF($A201="","",ROUND(O201*F201,2))</f>
        <v/>
      </c>
      <c r="T201" s="40">
        <f>IF($A201="","",ROUND(SUMIFS('Sales Orders'!$I$5:$I$1004,'Sales Orders'!$E$5:$E$1004,$A201),2))</f>
        <v/>
      </c>
      <c r="U201" s="40">
        <f>IF($A201="","",ROUND(SUMIFS('Sales Orders'!$K$5:$K$1004,'Sales Orders'!$E$5:$E$1004,$A201),2))</f>
        <v/>
      </c>
      <c r="V201" s="40">
        <f>IF($A201="","",T201-U201)</f>
        <v/>
      </c>
      <c r="W201" s="41">
        <f>IF($A201="","",IF(L201+MAX(0,O201)&lt;=0,"",L201/(L201+MAX(0,O201))))</f>
        <v/>
      </c>
      <c r="X201" s="38">
        <f>IF($A201="","",COUNTIF($T$5:$T$204,"&gt;"&amp;T201)+COUNTIF($T$5:T201,T201))</f>
        <v/>
      </c>
      <c r="Y201" s="38">
        <f>IF(OR(Q201="Reorder",Q201="Out of stock"),COUNTIF($Q$5:Q201,"Reorder")+COUNTIF($Q$5:Q201,"Out of stock"),"")</f>
        <v/>
      </c>
    </row>
    <row r="202">
      <c r="A202" s="24" t="n"/>
      <c r="B202" s="24" t="n"/>
      <c r="C202" s="24" t="n"/>
      <c r="D202" s="24" t="n"/>
      <c r="E202" s="24" t="n"/>
      <c r="F202" s="30" t="n"/>
      <c r="G202" s="30" t="n"/>
      <c r="H202" s="25" t="n"/>
      <c r="I202" s="25" t="n"/>
      <c r="J202" s="25" t="n"/>
      <c r="K202" s="38">
        <f>IF($A202="","",SUMIFS('Purchase Orders'!$J$5:$J$504,'Purchase Orders'!$D$5:$D$504,$A202))</f>
        <v/>
      </c>
      <c r="L202" s="38">
        <f>IF($A202="","",SUMIFS('Sales Orders'!$G$5:$G$1004,'Sales Orders'!$E$5:$E$1004,$A202))</f>
        <v/>
      </c>
      <c r="M202" s="38">
        <f>IF($A202="","",SUMIFS('Stock In-Out'!$E$5:$E$504,'Stock In-Out'!$B$5:$B$504,$A202,'Stock In-Out'!$D$5:$D$504,"In"))</f>
        <v/>
      </c>
      <c r="N202" s="38">
        <f>IF($A202="","",SUMIFS('Stock In-Out'!$E$5:$E$504,'Stock In-Out'!$B$5:$B$504,$A202,'Stock In-Out'!$D$5:$D$504,"Out"))</f>
        <v/>
      </c>
      <c r="O202" s="38">
        <f>IF($A202="","",H202+K202+M202-L202-N202)</f>
        <v/>
      </c>
      <c r="P202" s="38">
        <f>IF($A202="","",SUMIFS('Purchase Orders'!$K$5:$K$504,'Purchase Orders'!$D$5:$D$504,$A202))</f>
        <v/>
      </c>
      <c r="Q202" s="39">
        <f>IF($A202="","",IF(O202&lt;=0,"Out of stock",IF(O202&lt;=I202,"Reorder","OK")))</f>
        <v/>
      </c>
      <c r="R202" s="38">
        <f>IF($A202="","",IF(Q202="OK",0,MAX(0,J202-P202)))</f>
        <v/>
      </c>
      <c r="S202" s="40">
        <f>IF($A202="","",ROUND(O202*F202,2))</f>
        <v/>
      </c>
      <c r="T202" s="40">
        <f>IF($A202="","",ROUND(SUMIFS('Sales Orders'!$I$5:$I$1004,'Sales Orders'!$E$5:$E$1004,$A202),2))</f>
        <v/>
      </c>
      <c r="U202" s="40">
        <f>IF($A202="","",ROUND(SUMIFS('Sales Orders'!$K$5:$K$1004,'Sales Orders'!$E$5:$E$1004,$A202),2))</f>
        <v/>
      </c>
      <c r="V202" s="40">
        <f>IF($A202="","",T202-U202)</f>
        <v/>
      </c>
      <c r="W202" s="41">
        <f>IF($A202="","",IF(L202+MAX(0,O202)&lt;=0,"",L202/(L202+MAX(0,O202))))</f>
        <v/>
      </c>
      <c r="X202" s="38">
        <f>IF($A202="","",COUNTIF($T$5:$T$204,"&gt;"&amp;T202)+COUNTIF($T$5:T202,T202))</f>
        <v/>
      </c>
      <c r="Y202" s="38">
        <f>IF(OR(Q202="Reorder",Q202="Out of stock"),COUNTIF($Q$5:Q202,"Reorder")+COUNTIF($Q$5:Q202,"Out of stock"),"")</f>
        <v/>
      </c>
    </row>
    <row r="203">
      <c r="A203" s="24" t="n"/>
      <c r="B203" s="24" t="n"/>
      <c r="C203" s="24" t="n"/>
      <c r="D203" s="24" t="n"/>
      <c r="E203" s="24" t="n"/>
      <c r="F203" s="30" t="n"/>
      <c r="G203" s="30" t="n"/>
      <c r="H203" s="25" t="n"/>
      <c r="I203" s="25" t="n"/>
      <c r="J203" s="25" t="n"/>
      <c r="K203" s="38">
        <f>IF($A203="","",SUMIFS('Purchase Orders'!$J$5:$J$504,'Purchase Orders'!$D$5:$D$504,$A203))</f>
        <v/>
      </c>
      <c r="L203" s="38">
        <f>IF($A203="","",SUMIFS('Sales Orders'!$G$5:$G$1004,'Sales Orders'!$E$5:$E$1004,$A203))</f>
        <v/>
      </c>
      <c r="M203" s="38">
        <f>IF($A203="","",SUMIFS('Stock In-Out'!$E$5:$E$504,'Stock In-Out'!$B$5:$B$504,$A203,'Stock In-Out'!$D$5:$D$504,"In"))</f>
        <v/>
      </c>
      <c r="N203" s="38">
        <f>IF($A203="","",SUMIFS('Stock In-Out'!$E$5:$E$504,'Stock In-Out'!$B$5:$B$504,$A203,'Stock In-Out'!$D$5:$D$504,"Out"))</f>
        <v/>
      </c>
      <c r="O203" s="38">
        <f>IF($A203="","",H203+K203+M203-L203-N203)</f>
        <v/>
      </c>
      <c r="P203" s="38">
        <f>IF($A203="","",SUMIFS('Purchase Orders'!$K$5:$K$504,'Purchase Orders'!$D$5:$D$504,$A203))</f>
        <v/>
      </c>
      <c r="Q203" s="39">
        <f>IF($A203="","",IF(O203&lt;=0,"Out of stock",IF(O203&lt;=I203,"Reorder","OK")))</f>
        <v/>
      </c>
      <c r="R203" s="38">
        <f>IF($A203="","",IF(Q203="OK",0,MAX(0,J203-P203)))</f>
        <v/>
      </c>
      <c r="S203" s="40">
        <f>IF($A203="","",ROUND(O203*F203,2))</f>
        <v/>
      </c>
      <c r="T203" s="40">
        <f>IF($A203="","",ROUND(SUMIFS('Sales Orders'!$I$5:$I$1004,'Sales Orders'!$E$5:$E$1004,$A203),2))</f>
        <v/>
      </c>
      <c r="U203" s="40">
        <f>IF($A203="","",ROUND(SUMIFS('Sales Orders'!$K$5:$K$1004,'Sales Orders'!$E$5:$E$1004,$A203),2))</f>
        <v/>
      </c>
      <c r="V203" s="40">
        <f>IF($A203="","",T203-U203)</f>
        <v/>
      </c>
      <c r="W203" s="41">
        <f>IF($A203="","",IF(L203+MAX(0,O203)&lt;=0,"",L203/(L203+MAX(0,O203))))</f>
        <v/>
      </c>
      <c r="X203" s="38">
        <f>IF($A203="","",COUNTIF($T$5:$T$204,"&gt;"&amp;T203)+COUNTIF($T$5:T203,T203))</f>
        <v/>
      </c>
      <c r="Y203" s="38">
        <f>IF(OR(Q203="Reorder",Q203="Out of stock"),COUNTIF($Q$5:Q203,"Reorder")+COUNTIF($Q$5:Q203,"Out of stock"),"")</f>
        <v/>
      </c>
    </row>
    <row r="204">
      <c r="A204" s="24" t="n"/>
      <c r="B204" s="24" t="n"/>
      <c r="C204" s="24" t="n"/>
      <c r="D204" s="24" t="n"/>
      <c r="E204" s="24" t="n"/>
      <c r="F204" s="30" t="n"/>
      <c r="G204" s="30" t="n"/>
      <c r="H204" s="25" t="n"/>
      <c r="I204" s="25" t="n"/>
      <c r="J204" s="25" t="n"/>
      <c r="K204" s="38">
        <f>IF($A204="","",SUMIFS('Purchase Orders'!$J$5:$J$504,'Purchase Orders'!$D$5:$D$504,$A204))</f>
        <v/>
      </c>
      <c r="L204" s="38">
        <f>IF($A204="","",SUMIFS('Sales Orders'!$G$5:$G$1004,'Sales Orders'!$E$5:$E$1004,$A204))</f>
        <v/>
      </c>
      <c r="M204" s="38">
        <f>IF($A204="","",SUMIFS('Stock In-Out'!$E$5:$E$504,'Stock In-Out'!$B$5:$B$504,$A204,'Stock In-Out'!$D$5:$D$504,"In"))</f>
        <v/>
      </c>
      <c r="N204" s="38">
        <f>IF($A204="","",SUMIFS('Stock In-Out'!$E$5:$E$504,'Stock In-Out'!$B$5:$B$504,$A204,'Stock In-Out'!$D$5:$D$504,"Out"))</f>
        <v/>
      </c>
      <c r="O204" s="38">
        <f>IF($A204="","",H204+K204+M204-L204-N204)</f>
        <v/>
      </c>
      <c r="P204" s="38">
        <f>IF($A204="","",SUMIFS('Purchase Orders'!$K$5:$K$504,'Purchase Orders'!$D$5:$D$504,$A204))</f>
        <v/>
      </c>
      <c r="Q204" s="39">
        <f>IF($A204="","",IF(O204&lt;=0,"Out of stock",IF(O204&lt;=I204,"Reorder","OK")))</f>
        <v/>
      </c>
      <c r="R204" s="38">
        <f>IF($A204="","",IF(Q204="OK",0,MAX(0,J204-P204)))</f>
        <v/>
      </c>
      <c r="S204" s="40">
        <f>IF($A204="","",ROUND(O204*F204,2))</f>
        <v/>
      </c>
      <c r="T204" s="40">
        <f>IF($A204="","",ROUND(SUMIFS('Sales Orders'!$I$5:$I$1004,'Sales Orders'!$E$5:$E$1004,$A204),2))</f>
        <v/>
      </c>
      <c r="U204" s="40">
        <f>IF($A204="","",ROUND(SUMIFS('Sales Orders'!$K$5:$K$1004,'Sales Orders'!$E$5:$E$1004,$A204),2))</f>
        <v/>
      </c>
      <c r="V204" s="40">
        <f>IF($A204="","",T204-U204)</f>
        <v/>
      </c>
      <c r="W204" s="41">
        <f>IF($A204="","",IF(L204+MAX(0,O204)&lt;=0,"",L204/(L204+MAX(0,O204))))</f>
        <v/>
      </c>
      <c r="X204" s="38">
        <f>IF($A204="","",COUNTIF($T$5:$T$204,"&gt;"&amp;T204)+COUNTIF($T$5:T204,T204))</f>
        <v/>
      </c>
      <c r="Y204" s="38">
        <f>IF(OR(Q204="Reorder",Q204="Out of stock"),COUNTIF($Q$5:Q204,"Reorder")+COUNTIF($Q$5:Q204,"Out of stock"),"")</f>
        <v/>
      </c>
    </row>
  </sheetData>
  <conditionalFormatting sqref="Q5:Q204">
    <cfRule type="cellIs" priority="1" operator="equal" dxfId="1">
      <formula>"Out of stock"</formula>
    </cfRule>
    <cfRule type="cellIs" priority="2" operator="equal" dxfId="2">
      <formula>"Reorder"</formula>
    </cfRule>
    <cfRule type="cellIs" priority="3" operator="equal" dxfId="3">
      <formula>"OK"</formula>
    </cfRule>
  </conditionalFormatting>
  <dataValidations count="2">
    <dataValidation sqref="C5:C204" showDropDown="0" showInputMessage="0" showErrorMessage="0" allowBlank="1" type="list">
      <formula1>=Lists!$A$5:$A$24</formula1>
    </dataValidation>
    <dataValidation sqref="E5:E204" showDropDown="0" showInputMessage="0" showErrorMessage="0" allowBlank="1" type="list">
      <formula1>=Suppliers!$A$5:$A$54</formula1>
    </dataValidation>
  </dataValidations>
  <hyperlinks>
    <hyperlink xmlns:r="http://schemas.openxmlformats.org/officeDocument/2006/relationships" ref="Y1" r:id="rId1"/>
  </hyperlinks>
  <pageMargins left="0.4" right="0.4" top="1" bottom="1" header="0.5" footer="0.5"/>
  <pageSetup orientation="landscape" paperSize="1" fitToHeight="0" fitToWidth="1"/>
  <headerFooter>
    <oddHeader/>
    <oddFooter>&amp;C&amp;8 &amp;K9CA3AFTemplate by Qoblex · qoblex.com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8" customWidth="1" min="4" max="4"/>
    <col width="8" customWidth="1" min="5" max="5"/>
    <col width="22" customWidth="1" min="6" max="6"/>
    <col width="14" customWidth="1" min="7" max="7"/>
    <col width="30" customWidth="1" min="8" max="8"/>
  </cols>
  <sheetData>
    <row r="1" ht="28" customHeight="1">
      <c r="A1" s="11" t="inlineStr">
        <is>
          <t>Stock In-Out</t>
        </is>
      </c>
      <c r="H1" s="12" t="inlineStr">
        <is>
          <t>Template by Qoblex · qoblex.com</t>
        </is>
      </c>
    </row>
    <row r="2">
      <c r="A2" s="13" t="inlineStr">
        <is>
          <t>Stock that moves outside a purchase or sales order: returns, damage, count corrections, transfers. Type In or Out; Qty is always a positive number.</t>
        </is>
      </c>
    </row>
    <row r="3">
      <c r="C3" s="33" t="inlineStr">
        <is>
          <t>calculated</t>
        </is>
      </c>
    </row>
    <row r="4" ht="30" customHeight="1">
      <c r="A4" s="34" t="inlineStr">
        <is>
          <t>Date</t>
        </is>
      </c>
      <c r="B4" s="34" t="inlineStr">
        <is>
          <t>SKU</t>
        </is>
      </c>
      <c r="C4" s="42" t="inlineStr">
        <is>
          <t>Product</t>
        </is>
      </c>
      <c r="D4" s="34" t="inlineStr">
        <is>
          <t>Type</t>
        </is>
      </c>
      <c r="E4" s="35" t="inlineStr">
        <is>
          <t>Qty</t>
        </is>
      </c>
      <c r="F4" s="34" t="inlineStr">
        <is>
          <t>Reason</t>
        </is>
      </c>
      <c r="G4" s="34" t="inlineStr">
        <is>
          <t>Reference</t>
        </is>
      </c>
      <c r="H4" s="34" t="inlineStr">
        <is>
          <t>Notes</t>
        </is>
      </c>
    </row>
    <row r="5">
      <c r="A5" s="43" t="n">
        <v>46086</v>
      </c>
      <c r="B5" s="24" t="inlineStr">
        <is>
          <t>TEE-ORG-WHT-M</t>
        </is>
      </c>
      <c r="C5" s="44">
        <f>IF(B5="","",IFERROR(VLOOKUP(B5,Products!$A$5:$B$204,2,FALSE),"SKU not found"))</f>
        <v/>
      </c>
      <c r="D5" s="24" t="inlineStr">
        <is>
          <t>In</t>
        </is>
      </c>
      <c r="E5" s="25" t="n">
        <v>2</v>
      </c>
      <c r="F5" s="24" t="inlineStr">
        <is>
          <t>Customer return</t>
        </is>
      </c>
      <c r="G5" s="24" t="inlineStr">
        <is>
          <t>RMA-001</t>
        </is>
      </c>
      <c r="H5" s="24" t="inlineStr">
        <is>
          <t>Unworn, back to stock</t>
        </is>
      </c>
    </row>
    <row r="6">
      <c r="A6" s="43" t="n">
        <v>46130</v>
      </c>
      <c r="B6" s="24" t="inlineStr">
        <is>
          <t>MUG-CER-SND</t>
        </is>
      </c>
      <c r="C6" s="44">
        <f>IF(B6="","",IFERROR(VLOOKUP(B6,Products!$A$5:$B$204,2,FALSE),"SKU not found"))</f>
        <v/>
      </c>
      <c r="D6" s="24" t="inlineStr">
        <is>
          <t>Out</t>
        </is>
      </c>
      <c r="E6" s="25" t="n">
        <v>3</v>
      </c>
      <c r="F6" s="24" t="inlineStr">
        <is>
          <t>Damaged / written off</t>
        </is>
      </c>
      <c r="G6" s="24" t="inlineStr">
        <is>
          <t>DMG-004</t>
        </is>
      </c>
      <c r="H6" s="24" t="inlineStr">
        <is>
          <t>Chipped in transit</t>
        </is>
      </c>
    </row>
    <row r="7">
      <c r="A7" s="43" t="n">
        <v>46203</v>
      </c>
      <c r="B7" s="24" t="inlineStr">
        <is>
          <t>NB-A5-DOT</t>
        </is>
      </c>
      <c r="C7" s="44">
        <f>IF(B7="","",IFERROR(VLOOKUP(B7,Products!$A$5:$B$204,2,FALSE),"SKU not found"))</f>
        <v/>
      </c>
      <c r="D7" s="24" t="inlineStr">
        <is>
          <t>Out</t>
        </is>
      </c>
      <c r="E7" s="25" t="n">
        <v>4</v>
      </c>
      <c r="F7" s="24" t="inlineStr">
        <is>
          <t>Stock count correction</t>
        </is>
      </c>
      <c r="G7" s="24" t="inlineStr">
        <is>
          <t>COUNT-Q2</t>
        </is>
      </c>
      <c r="H7" s="24" t="inlineStr">
        <is>
          <t>Quarterly count</t>
        </is>
      </c>
    </row>
    <row r="8">
      <c r="A8" s="43" t="n">
        <v>46203</v>
      </c>
      <c r="B8" s="24" t="inlineStr">
        <is>
          <t>SOCK-MER-BLK</t>
        </is>
      </c>
      <c r="C8" s="44">
        <f>IF(B8="","",IFERROR(VLOOKUP(B8,Products!$A$5:$B$204,2,FALSE),"SKU not found"))</f>
        <v/>
      </c>
      <c r="D8" s="24" t="inlineStr">
        <is>
          <t>In</t>
        </is>
      </c>
      <c r="E8" s="25" t="n">
        <v>2</v>
      </c>
      <c r="F8" s="24" t="inlineStr">
        <is>
          <t>Stock count correction</t>
        </is>
      </c>
      <c r="G8" s="24" t="inlineStr">
        <is>
          <t>COUNT-Q2</t>
        </is>
      </c>
      <c r="H8" s="24" t="inlineStr">
        <is>
          <t>Quarterly count</t>
        </is>
      </c>
    </row>
    <row r="9">
      <c r="A9" s="43" t="n">
        <v>46246</v>
      </c>
      <c r="B9" s="24" t="inlineStr">
        <is>
          <t>CNDL-SOY-CDR</t>
        </is>
      </c>
      <c r="C9" s="44">
        <f>IF(B9="","",IFERROR(VLOOKUP(B9,Products!$A$5:$B$204,2,FALSE),"SKU not found"))</f>
        <v/>
      </c>
      <c r="D9" s="24" t="inlineStr">
        <is>
          <t>Out</t>
        </is>
      </c>
      <c r="E9" s="25" t="n">
        <v>2</v>
      </c>
      <c r="F9" s="24" t="inlineStr">
        <is>
          <t>Damaged / written off</t>
        </is>
      </c>
      <c r="G9" s="24" t="inlineStr">
        <is>
          <t>DMG-009</t>
        </is>
      </c>
      <c r="H9" s="24" t="inlineStr">
        <is>
          <t>Cracked jar</t>
        </is>
      </c>
    </row>
    <row r="10">
      <c r="A10" s="43" t="n">
        <v>46267</v>
      </c>
      <c r="B10" s="24" t="inlineStr">
        <is>
          <t>HOOD-FLC-GRY-L</t>
        </is>
      </c>
      <c r="C10" s="44">
        <f>IF(B10="","",IFERROR(VLOOKUP(B10,Products!$A$5:$B$204,2,FALSE),"SKU not found"))</f>
        <v/>
      </c>
      <c r="D10" s="24" t="inlineStr">
        <is>
          <t>In</t>
        </is>
      </c>
      <c r="E10" s="25" t="n">
        <v>1</v>
      </c>
      <c r="F10" s="24" t="inlineStr">
        <is>
          <t>Customer return</t>
        </is>
      </c>
      <c r="G10" s="24" t="inlineStr">
        <is>
          <t>RMA-014</t>
        </is>
      </c>
      <c r="H10" s="24" t="inlineStr">
        <is>
          <t>Wrong size exchanged</t>
        </is>
      </c>
    </row>
    <row r="11">
      <c r="A11" s="43" t="n"/>
      <c r="B11" s="24" t="n"/>
      <c r="C11" s="44">
        <f>IF(B11="","",IFERROR(VLOOKUP(B11,Products!$A$5:$B$204,2,FALSE),"SKU not found"))</f>
        <v/>
      </c>
      <c r="D11" s="24" t="n"/>
      <c r="E11" s="25" t="n"/>
      <c r="F11" s="24" t="n"/>
      <c r="G11" s="24" t="n"/>
      <c r="H11" s="24" t="n"/>
    </row>
    <row r="12">
      <c r="A12" s="43" t="n"/>
      <c r="B12" s="24" t="n"/>
      <c r="C12" s="44">
        <f>IF(B12="","",IFERROR(VLOOKUP(B12,Products!$A$5:$B$204,2,FALSE),"SKU not found"))</f>
        <v/>
      </c>
      <c r="D12" s="24" t="n"/>
      <c r="E12" s="25" t="n"/>
      <c r="F12" s="24" t="n"/>
      <c r="G12" s="24" t="n"/>
      <c r="H12" s="24" t="n"/>
    </row>
    <row r="13">
      <c r="A13" s="43" t="n"/>
      <c r="B13" s="24" t="n"/>
      <c r="C13" s="44">
        <f>IF(B13="","",IFERROR(VLOOKUP(B13,Products!$A$5:$B$204,2,FALSE),"SKU not found"))</f>
        <v/>
      </c>
      <c r="D13" s="24" t="n"/>
      <c r="E13" s="25" t="n"/>
      <c r="F13" s="24" t="n"/>
      <c r="G13" s="24" t="n"/>
      <c r="H13" s="24" t="n"/>
    </row>
    <row r="14">
      <c r="A14" s="43" t="n"/>
      <c r="B14" s="24" t="n"/>
      <c r="C14" s="44">
        <f>IF(B14="","",IFERROR(VLOOKUP(B14,Products!$A$5:$B$204,2,FALSE),"SKU not found"))</f>
        <v/>
      </c>
      <c r="D14" s="24" t="n"/>
      <c r="E14" s="25" t="n"/>
      <c r="F14" s="24" t="n"/>
      <c r="G14" s="24" t="n"/>
      <c r="H14" s="24" t="n"/>
    </row>
    <row r="15">
      <c r="A15" s="43" t="n"/>
      <c r="B15" s="24" t="n"/>
      <c r="C15" s="44">
        <f>IF(B15="","",IFERROR(VLOOKUP(B15,Products!$A$5:$B$204,2,FALSE),"SKU not found"))</f>
        <v/>
      </c>
      <c r="D15" s="24" t="n"/>
      <c r="E15" s="25" t="n"/>
      <c r="F15" s="24" t="n"/>
      <c r="G15" s="24" t="n"/>
      <c r="H15" s="24" t="n"/>
    </row>
    <row r="16">
      <c r="A16" s="43" t="n"/>
      <c r="B16" s="24" t="n"/>
      <c r="C16" s="44">
        <f>IF(B16="","",IFERROR(VLOOKUP(B16,Products!$A$5:$B$204,2,FALSE),"SKU not found"))</f>
        <v/>
      </c>
      <c r="D16" s="24" t="n"/>
      <c r="E16" s="25" t="n"/>
      <c r="F16" s="24" t="n"/>
      <c r="G16" s="24" t="n"/>
      <c r="H16" s="24" t="n"/>
    </row>
    <row r="17">
      <c r="A17" s="43" t="n"/>
      <c r="B17" s="24" t="n"/>
      <c r="C17" s="44">
        <f>IF(B17="","",IFERROR(VLOOKUP(B17,Products!$A$5:$B$204,2,FALSE),"SKU not found"))</f>
        <v/>
      </c>
      <c r="D17" s="24" t="n"/>
      <c r="E17" s="25" t="n"/>
      <c r="F17" s="24" t="n"/>
      <c r="G17" s="24" t="n"/>
      <c r="H17" s="24" t="n"/>
    </row>
    <row r="18">
      <c r="A18" s="43" t="n"/>
      <c r="B18" s="24" t="n"/>
      <c r="C18" s="44">
        <f>IF(B18="","",IFERROR(VLOOKUP(B18,Products!$A$5:$B$204,2,FALSE),"SKU not found"))</f>
        <v/>
      </c>
      <c r="D18" s="24" t="n"/>
      <c r="E18" s="25" t="n"/>
      <c r="F18" s="24" t="n"/>
      <c r="G18" s="24" t="n"/>
      <c r="H18" s="24" t="n"/>
    </row>
    <row r="19">
      <c r="A19" s="43" t="n"/>
      <c r="B19" s="24" t="n"/>
      <c r="C19" s="44">
        <f>IF(B19="","",IFERROR(VLOOKUP(B19,Products!$A$5:$B$204,2,FALSE),"SKU not found"))</f>
        <v/>
      </c>
      <c r="D19" s="24" t="n"/>
      <c r="E19" s="25" t="n"/>
      <c r="F19" s="24" t="n"/>
      <c r="G19" s="24" t="n"/>
      <c r="H19" s="24" t="n"/>
    </row>
    <row r="20">
      <c r="A20" s="43" t="n"/>
      <c r="B20" s="24" t="n"/>
      <c r="C20" s="44">
        <f>IF(B20="","",IFERROR(VLOOKUP(B20,Products!$A$5:$B$204,2,FALSE),"SKU not found"))</f>
        <v/>
      </c>
      <c r="D20" s="24" t="n"/>
      <c r="E20" s="25" t="n"/>
      <c r="F20" s="24" t="n"/>
      <c r="G20" s="24" t="n"/>
      <c r="H20" s="24" t="n"/>
    </row>
    <row r="21">
      <c r="A21" s="43" t="n"/>
      <c r="B21" s="24" t="n"/>
      <c r="C21" s="44">
        <f>IF(B21="","",IFERROR(VLOOKUP(B21,Products!$A$5:$B$204,2,FALSE),"SKU not found"))</f>
        <v/>
      </c>
      <c r="D21" s="24" t="n"/>
      <c r="E21" s="25" t="n"/>
      <c r="F21" s="24" t="n"/>
      <c r="G21" s="24" t="n"/>
      <c r="H21" s="24" t="n"/>
    </row>
    <row r="22">
      <c r="A22" s="43" t="n"/>
      <c r="B22" s="24" t="n"/>
      <c r="C22" s="44">
        <f>IF(B22="","",IFERROR(VLOOKUP(B22,Products!$A$5:$B$204,2,FALSE),"SKU not found"))</f>
        <v/>
      </c>
      <c r="D22" s="24" t="n"/>
      <c r="E22" s="25" t="n"/>
      <c r="F22" s="24" t="n"/>
      <c r="G22" s="24" t="n"/>
      <c r="H22" s="24" t="n"/>
    </row>
    <row r="23">
      <c r="A23" s="43" t="n"/>
      <c r="B23" s="24" t="n"/>
      <c r="C23" s="44">
        <f>IF(B23="","",IFERROR(VLOOKUP(B23,Products!$A$5:$B$204,2,FALSE),"SKU not found"))</f>
        <v/>
      </c>
      <c r="D23" s="24" t="n"/>
      <c r="E23" s="25" t="n"/>
      <c r="F23" s="24" t="n"/>
      <c r="G23" s="24" t="n"/>
      <c r="H23" s="24" t="n"/>
    </row>
    <row r="24">
      <c r="A24" s="43" t="n"/>
      <c r="B24" s="24" t="n"/>
      <c r="C24" s="44">
        <f>IF(B24="","",IFERROR(VLOOKUP(B24,Products!$A$5:$B$204,2,FALSE),"SKU not found"))</f>
        <v/>
      </c>
      <c r="D24" s="24" t="n"/>
      <c r="E24" s="25" t="n"/>
      <c r="F24" s="24" t="n"/>
      <c r="G24" s="24" t="n"/>
      <c r="H24" s="24" t="n"/>
    </row>
    <row r="25">
      <c r="A25" s="43" t="n"/>
      <c r="B25" s="24" t="n"/>
      <c r="C25" s="44">
        <f>IF(B25="","",IFERROR(VLOOKUP(B25,Products!$A$5:$B$204,2,FALSE),"SKU not found"))</f>
        <v/>
      </c>
      <c r="D25" s="24" t="n"/>
      <c r="E25" s="25" t="n"/>
      <c r="F25" s="24" t="n"/>
      <c r="G25" s="24" t="n"/>
      <c r="H25" s="24" t="n"/>
    </row>
    <row r="26">
      <c r="A26" s="43" t="n"/>
      <c r="B26" s="24" t="n"/>
      <c r="C26" s="44">
        <f>IF(B26="","",IFERROR(VLOOKUP(B26,Products!$A$5:$B$204,2,FALSE),"SKU not found"))</f>
        <v/>
      </c>
      <c r="D26" s="24" t="n"/>
      <c r="E26" s="25" t="n"/>
      <c r="F26" s="24" t="n"/>
      <c r="G26" s="24" t="n"/>
      <c r="H26" s="24" t="n"/>
    </row>
    <row r="27">
      <c r="A27" s="43" t="n"/>
      <c r="B27" s="24" t="n"/>
      <c r="C27" s="44">
        <f>IF(B27="","",IFERROR(VLOOKUP(B27,Products!$A$5:$B$204,2,FALSE),"SKU not found"))</f>
        <v/>
      </c>
      <c r="D27" s="24" t="n"/>
      <c r="E27" s="25" t="n"/>
      <c r="F27" s="24" t="n"/>
      <c r="G27" s="24" t="n"/>
      <c r="H27" s="24" t="n"/>
    </row>
    <row r="28">
      <c r="A28" s="43" t="n"/>
      <c r="B28" s="24" t="n"/>
      <c r="C28" s="44">
        <f>IF(B28="","",IFERROR(VLOOKUP(B28,Products!$A$5:$B$204,2,FALSE),"SKU not found"))</f>
        <v/>
      </c>
      <c r="D28" s="24" t="n"/>
      <c r="E28" s="25" t="n"/>
      <c r="F28" s="24" t="n"/>
      <c r="G28" s="24" t="n"/>
      <c r="H28" s="24" t="n"/>
    </row>
    <row r="29">
      <c r="A29" s="43" t="n"/>
      <c r="B29" s="24" t="n"/>
      <c r="C29" s="44">
        <f>IF(B29="","",IFERROR(VLOOKUP(B29,Products!$A$5:$B$204,2,FALSE),"SKU not found"))</f>
        <v/>
      </c>
      <c r="D29" s="24" t="n"/>
      <c r="E29" s="25" t="n"/>
      <c r="F29" s="24" t="n"/>
      <c r="G29" s="24" t="n"/>
      <c r="H29" s="24" t="n"/>
    </row>
    <row r="30">
      <c r="A30" s="43" t="n"/>
      <c r="B30" s="24" t="n"/>
      <c r="C30" s="44">
        <f>IF(B30="","",IFERROR(VLOOKUP(B30,Products!$A$5:$B$204,2,FALSE),"SKU not found"))</f>
        <v/>
      </c>
      <c r="D30" s="24" t="n"/>
      <c r="E30" s="25" t="n"/>
      <c r="F30" s="24" t="n"/>
      <c r="G30" s="24" t="n"/>
      <c r="H30" s="24" t="n"/>
    </row>
    <row r="31">
      <c r="A31" s="43" t="n"/>
      <c r="B31" s="24" t="n"/>
      <c r="C31" s="44">
        <f>IF(B31="","",IFERROR(VLOOKUP(B31,Products!$A$5:$B$204,2,FALSE),"SKU not found"))</f>
        <v/>
      </c>
      <c r="D31" s="24" t="n"/>
      <c r="E31" s="25" t="n"/>
      <c r="F31" s="24" t="n"/>
      <c r="G31" s="24" t="n"/>
      <c r="H31" s="24" t="n"/>
    </row>
    <row r="32">
      <c r="A32" s="43" t="n"/>
      <c r="B32" s="24" t="n"/>
      <c r="C32" s="44">
        <f>IF(B32="","",IFERROR(VLOOKUP(B32,Products!$A$5:$B$204,2,FALSE),"SKU not found"))</f>
        <v/>
      </c>
      <c r="D32" s="24" t="n"/>
      <c r="E32" s="25" t="n"/>
      <c r="F32" s="24" t="n"/>
      <c r="G32" s="24" t="n"/>
      <c r="H32" s="24" t="n"/>
    </row>
    <row r="33">
      <c r="A33" s="43" t="n"/>
      <c r="B33" s="24" t="n"/>
      <c r="C33" s="44">
        <f>IF(B33="","",IFERROR(VLOOKUP(B33,Products!$A$5:$B$204,2,FALSE),"SKU not found"))</f>
        <v/>
      </c>
      <c r="D33" s="24" t="n"/>
      <c r="E33" s="25" t="n"/>
      <c r="F33" s="24" t="n"/>
      <c r="G33" s="24" t="n"/>
      <c r="H33" s="24" t="n"/>
    </row>
    <row r="34">
      <c r="A34" s="43" t="n"/>
      <c r="B34" s="24" t="n"/>
      <c r="C34" s="44">
        <f>IF(B34="","",IFERROR(VLOOKUP(B34,Products!$A$5:$B$204,2,FALSE),"SKU not found"))</f>
        <v/>
      </c>
      <c r="D34" s="24" t="n"/>
      <c r="E34" s="25" t="n"/>
      <c r="F34" s="24" t="n"/>
      <c r="G34" s="24" t="n"/>
      <c r="H34" s="24" t="n"/>
    </row>
    <row r="35">
      <c r="A35" s="43" t="n"/>
      <c r="B35" s="24" t="n"/>
      <c r="C35" s="44">
        <f>IF(B35="","",IFERROR(VLOOKUP(B35,Products!$A$5:$B$204,2,FALSE),"SKU not found"))</f>
        <v/>
      </c>
      <c r="D35" s="24" t="n"/>
      <c r="E35" s="25" t="n"/>
      <c r="F35" s="24" t="n"/>
      <c r="G35" s="24" t="n"/>
      <c r="H35" s="24" t="n"/>
    </row>
    <row r="36">
      <c r="A36" s="43" t="n"/>
      <c r="B36" s="24" t="n"/>
      <c r="C36" s="44">
        <f>IF(B36="","",IFERROR(VLOOKUP(B36,Products!$A$5:$B$204,2,FALSE),"SKU not found"))</f>
        <v/>
      </c>
      <c r="D36" s="24" t="n"/>
      <c r="E36" s="25" t="n"/>
      <c r="F36" s="24" t="n"/>
      <c r="G36" s="24" t="n"/>
      <c r="H36" s="24" t="n"/>
    </row>
    <row r="37">
      <c r="A37" s="43" t="n"/>
      <c r="B37" s="24" t="n"/>
      <c r="C37" s="44">
        <f>IF(B37="","",IFERROR(VLOOKUP(B37,Products!$A$5:$B$204,2,FALSE),"SKU not found"))</f>
        <v/>
      </c>
      <c r="D37" s="24" t="n"/>
      <c r="E37" s="25" t="n"/>
      <c r="F37" s="24" t="n"/>
      <c r="G37" s="24" t="n"/>
      <c r="H37" s="24" t="n"/>
    </row>
    <row r="38">
      <c r="A38" s="43" t="n"/>
      <c r="B38" s="24" t="n"/>
      <c r="C38" s="44">
        <f>IF(B38="","",IFERROR(VLOOKUP(B38,Products!$A$5:$B$204,2,FALSE),"SKU not found"))</f>
        <v/>
      </c>
      <c r="D38" s="24" t="n"/>
      <c r="E38" s="25" t="n"/>
      <c r="F38" s="24" t="n"/>
      <c r="G38" s="24" t="n"/>
      <c r="H38" s="24" t="n"/>
    </row>
    <row r="39">
      <c r="A39" s="43" t="n"/>
      <c r="B39" s="24" t="n"/>
      <c r="C39" s="44">
        <f>IF(B39="","",IFERROR(VLOOKUP(B39,Products!$A$5:$B$204,2,FALSE),"SKU not found"))</f>
        <v/>
      </c>
      <c r="D39" s="24" t="n"/>
      <c r="E39" s="25" t="n"/>
      <c r="F39" s="24" t="n"/>
      <c r="G39" s="24" t="n"/>
      <c r="H39" s="24" t="n"/>
    </row>
    <row r="40">
      <c r="A40" s="43" t="n"/>
      <c r="B40" s="24" t="n"/>
      <c r="C40" s="44">
        <f>IF(B40="","",IFERROR(VLOOKUP(B40,Products!$A$5:$B$204,2,FALSE),"SKU not found"))</f>
        <v/>
      </c>
      <c r="D40" s="24" t="n"/>
      <c r="E40" s="25" t="n"/>
      <c r="F40" s="24" t="n"/>
      <c r="G40" s="24" t="n"/>
      <c r="H40" s="24" t="n"/>
    </row>
    <row r="41">
      <c r="A41" s="43" t="n"/>
      <c r="B41" s="24" t="n"/>
      <c r="C41" s="44">
        <f>IF(B41="","",IFERROR(VLOOKUP(B41,Products!$A$5:$B$204,2,FALSE),"SKU not found"))</f>
        <v/>
      </c>
      <c r="D41" s="24" t="n"/>
      <c r="E41" s="25" t="n"/>
      <c r="F41" s="24" t="n"/>
      <c r="G41" s="24" t="n"/>
      <c r="H41" s="24" t="n"/>
    </row>
    <row r="42">
      <c r="A42" s="43" t="n"/>
      <c r="B42" s="24" t="n"/>
      <c r="C42" s="44">
        <f>IF(B42="","",IFERROR(VLOOKUP(B42,Products!$A$5:$B$204,2,FALSE),"SKU not found"))</f>
        <v/>
      </c>
      <c r="D42" s="24" t="n"/>
      <c r="E42" s="25" t="n"/>
      <c r="F42" s="24" t="n"/>
      <c r="G42" s="24" t="n"/>
      <c r="H42" s="24" t="n"/>
    </row>
    <row r="43">
      <c r="A43" s="43" t="n"/>
      <c r="B43" s="24" t="n"/>
      <c r="C43" s="44">
        <f>IF(B43="","",IFERROR(VLOOKUP(B43,Products!$A$5:$B$204,2,FALSE),"SKU not found"))</f>
        <v/>
      </c>
      <c r="D43" s="24" t="n"/>
      <c r="E43" s="25" t="n"/>
      <c r="F43" s="24" t="n"/>
      <c r="G43" s="24" t="n"/>
      <c r="H43" s="24" t="n"/>
    </row>
    <row r="44">
      <c r="A44" s="43" t="n"/>
      <c r="B44" s="24" t="n"/>
      <c r="C44" s="44">
        <f>IF(B44="","",IFERROR(VLOOKUP(B44,Products!$A$5:$B$204,2,FALSE),"SKU not found"))</f>
        <v/>
      </c>
      <c r="D44" s="24" t="n"/>
      <c r="E44" s="25" t="n"/>
      <c r="F44" s="24" t="n"/>
      <c r="G44" s="24" t="n"/>
      <c r="H44" s="24" t="n"/>
    </row>
    <row r="45">
      <c r="A45" s="43" t="n"/>
      <c r="B45" s="24" t="n"/>
      <c r="C45" s="44">
        <f>IF(B45="","",IFERROR(VLOOKUP(B45,Products!$A$5:$B$204,2,FALSE),"SKU not found"))</f>
        <v/>
      </c>
      <c r="D45" s="24" t="n"/>
      <c r="E45" s="25" t="n"/>
      <c r="F45" s="24" t="n"/>
      <c r="G45" s="24" t="n"/>
      <c r="H45" s="24" t="n"/>
    </row>
    <row r="46">
      <c r="A46" s="43" t="n"/>
      <c r="B46" s="24" t="n"/>
      <c r="C46" s="44">
        <f>IF(B46="","",IFERROR(VLOOKUP(B46,Products!$A$5:$B$204,2,FALSE),"SKU not found"))</f>
        <v/>
      </c>
      <c r="D46" s="24" t="n"/>
      <c r="E46" s="25" t="n"/>
      <c r="F46" s="24" t="n"/>
      <c r="G46" s="24" t="n"/>
      <c r="H46" s="24" t="n"/>
    </row>
    <row r="47">
      <c r="A47" s="43" t="n"/>
      <c r="B47" s="24" t="n"/>
      <c r="C47" s="44">
        <f>IF(B47="","",IFERROR(VLOOKUP(B47,Products!$A$5:$B$204,2,FALSE),"SKU not found"))</f>
        <v/>
      </c>
      <c r="D47" s="24" t="n"/>
      <c r="E47" s="25" t="n"/>
      <c r="F47" s="24" t="n"/>
      <c r="G47" s="24" t="n"/>
      <c r="H47" s="24" t="n"/>
    </row>
    <row r="48">
      <c r="A48" s="43" t="n"/>
      <c r="B48" s="24" t="n"/>
      <c r="C48" s="44">
        <f>IF(B48="","",IFERROR(VLOOKUP(B48,Products!$A$5:$B$204,2,FALSE),"SKU not found"))</f>
        <v/>
      </c>
      <c r="D48" s="24" t="n"/>
      <c r="E48" s="25" t="n"/>
      <c r="F48" s="24" t="n"/>
      <c r="G48" s="24" t="n"/>
      <c r="H48" s="24" t="n"/>
    </row>
    <row r="49">
      <c r="A49" s="43" t="n"/>
      <c r="B49" s="24" t="n"/>
      <c r="C49" s="44">
        <f>IF(B49="","",IFERROR(VLOOKUP(B49,Products!$A$5:$B$204,2,FALSE),"SKU not found"))</f>
        <v/>
      </c>
      <c r="D49" s="24" t="n"/>
      <c r="E49" s="25" t="n"/>
      <c r="F49" s="24" t="n"/>
      <c r="G49" s="24" t="n"/>
      <c r="H49" s="24" t="n"/>
    </row>
    <row r="50">
      <c r="A50" s="43" t="n"/>
      <c r="B50" s="24" t="n"/>
      <c r="C50" s="44">
        <f>IF(B50="","",IFERROR(VLOOKUP(B50,Products!$A$5:$B$204,2,FALSE),"SKU not found"))</f>
        <v/>
      </c>
      <c r="D50" s="24" t="n"/>
      <c r="E50" s="25" t="n"/>
      <c r="F50" s="24" t="n"/>
      <c r="G50" s="24" t="n"/>
      <c r="H50" s="24" t="n"/>
    </row>
    <row r="51">
      <c r="A51" s="43" t="n"/>
      <c r="B51" s="24" t="n"/>
      <c r="C51" s="44">
        <f>IF(B51="","",IFERROR(VLOOKUP(B51,Products!$A$5:$B$204,2,FALSE),"SKU not found"))</f>
        <v/>
      </c>
      <c r="D51" s="24" t="n"/>
      <c r="E51" s="25" t="n"/>
      <c r="F51" s="24" t="n"/>
      <c r="G51" s="24" t="n"/>
      <c r="H51" s="24" t="n"/>
    </row>
    <row r="52">
      <c r="A52" s="43" t="n"/>
      <c r="B52" s="24" t="n"/>
      <c r="C52" s="44">
        <f>IF(B52="","",IFERROR(VLOOKUP(B52,Products!$A$5:$B$204,2,FALSE),"SKU not found"))</f>
        <v/>
      </c>
      <c r="D52" s="24" t="n"/>
      <c r="E52" s="25" t="n"/>
      <c r="F52" s="24" t="n"/>
      <c r="G52" s="24" t="n"/>
      <c r="H52" s="24" t="n"/>
    </row>
    <row r="53">
      <c r="A53" s="43" t="n"/>
      <c r="B53" s="24" t="n"/>
      <c r="C53" s="44">
        <f>IF(B53="","",IFERROR(VLOOKUP(B53,Products!$A$5:$B$204,2,FALSE),"SKU not found"))</f>
        <v/>
      </c>
      <c r="D53" s="24" t="n"/>
      <c r="E53" s="25" t="n"/>
      <c r="F53" s="24" t="n"/>
      <c r="G53" s="24" t="n"/>
      <c r="H53" s="24" t="n"/>
    </row>
    <row r="54">
      <c r="A54" s="43" t="n"/>
      <c r="B54" s="24" t="n"/>
      <c r="C54" s="44">
        <f>IF(B54="","",IFERROR(VLOOKUP(B54,Products!$A$5:$B$204,2,FALSE),"SKU not found"))</f>
        <v/>
      </c>
      <c r="D54" s="24" t="n"/>
      <c r="E54" s="25" t="n"/>
      <c r="F54" s="24" t="n"/>
      <c r="G54" s="24" t="n"/>
      <c r="H54" s="24" t="n"/>
    </row>
    <row r="55">
      <c r="A55" s="43" t="n"/>
      <c r="B55" s="24" t="n"/>
      <c r="C55" s="44">
        <f>IF(B55="","",IFERROR(VLOOKUP(B55,Products!$A$5:$B$204,2,FALSE),"SKU not found"))</f>
        <v/>
      </c>
      <c r="D55" s="24" t="n"/>
      <c r="E55" s="25" t="n"/>
      <c r="F55" s="24" t="n"/>
      <c r="G55" s="24" t="n"/>
      <c r="H55" s="24" t="n"/>
    </row>
    <row r="56">
      <c r="A56" s="43" t="n"/>
      <c r="B56" s="24" t="n"/>
      <c r="C56" s="44">
        <f>IF(B56="","",IFERROR(VLOOKUP(B56,Products!$A$5:$B$204,2,FALSE),"SKU not found"))</f>
        <v/>
      </c>
      <c r="D56" s="24" t="n"/>
      <c r="E56" s="25" t="n"/>
      <c r="F56" s="24" t="n"/>
      <c r="G56" s="24" t="n"/>
      <c r="H56" s="24" t="n"/>
    </row>
    <row r="57">
      <c r="A57" s="43" t="n"/>
      <c r="B57" s="24" t="n"/>
      <c r="C57" s="44">
        <f>IF(B57="","",IFERROR(VLOOKUP(B57,Products!$A$5:$B$204,2,FALSE),"SKU not found"))</f>
        <v/>
      </c>
      <c r="D57" s="24" t="n"/>
      <c r="E57" s="25" t="n"/>
      <c r="F57" s="24" t="n"/>
      <c r="G57" s="24" t="n"/>
      <c r="H57" s="24" t="n"/>
    </row>
    <row r="58">
      <c r="A58" s="43" t="n"/>
      <c r="B58" s="24" t="n"/>
      <c r="C58" s="44">
        <f>IF(B58="","",IFERROR(VLOOKUP(B58,Products!$A$5:$B$204,2,FALSE),"SKU not found"))</f>
        <v/>
      </c>
      <c r="D58" s="24" t="n"/>
      <c r="E58" s="25" t="n"/>
      <c r="F58" s="24" t="n"/>
      <c r="G58" s="24" t="n"/>
      <c r="H58" s="24" t="n"/>
    </row>
    <row r="59">
      <c r="A59" s="43" t="n"/>
      <c r="B59" s="24" t="n"/>
      <c r="C59" s="44">
        <f>IF(B59="","",IFERROR(VLOOKUP(B59,Products!$A$5:$B$204,2,FALSE),"SKU not found"))</f>
        <v/>
      </c>
      <c r="D59" s="24" t="n"/>
      <c r="E59" s="25" t="n"/>
      <c r="F59" s="24" t="n"/>
      <c r="G59" s="24" t="n"/>
      <c r="H59" s="24" t="n"/>
    </row>
    <row r="60">
      <c r="A60" s="43" t="n"/>
      <c r="B60" s="24" t="n"/>
      <c r="C60" s="44">
        <f>IF(B60="","",IFERROR(VLOOKUP(B60,Products!$A$5:$B$204,2,FALSE),"SKU not found"))</f>
        <v/>
      </c>
      <c r="D60" s="24" t="n"/>
      <c r="E60" s="25" t="n"/>
      <c r="F60" s="24" t="n"/>
      <c r="G60" s="24" t="n"/>
      <c r="H60" s="24" t="n"/>
    </row>
    <row r="61">
      <c r="A61" s="43" t="n"/>
      <c r="B61" s="24" t="n"/>
      <c r="C61" s="44">
        <f>IF(B61="","",IFERROR(VLOOKUP(B61,Products!$A$5:$B$204,2,FALSE),"SKU not found"))</f>
        <v/>
      </c>
      <c r="D61" s="24" t="n"/>
      <c r="E61" s="25" t="n"/>
      <c r="F61" s="24" t="n"/>
      <c r="G61" s="24" t="n"/>
      <c r="H61" s="24" t="n"/>
    </row>
    <row r="62">
      <c r="A62" s="43" t="n"/>
      <c r="B62" s="24" t="n"/>
      <c r="C62" s="44">
        <f>IF(B62="","",IFERROR(VLOOKUP(B62,Products!$A$5:$B$204,2,FALSE),"SKU not found"))</f>
        <v/>
      </c>
      <c r="D62" s="24" t="n"/>
      <c r="E62" s="25" t="n"/>
      <c r="F62" s="24" t="n"/>
      <c r="G62" s="24" t="n"/>
      <c r="H62" s="24" t="n"/>
    </row>
    <row r="63">
      <c r="A63" s="43" t="n"/>
      <c r="B63" s="24" t="n"/>
      <c r="C63" s="44">
        <f>IF(B63="","",IFERROR(VLOOKUP(B63,Products!$A$5:$B$204,2,FALSE),"SKU not found"))</f>
        <v/>
      </c>
      <c r="D63" s="24" t="n"/>
      <c r="E63" s="25" t="n"/>
      <c r="F63" s="24" t="n"/>
      <c r="G63" s="24" t="n"/>
      <c r="H63" s="24" t="n"/>
    </row>
    <row r="64">
      <c r="A64" s="43" t="n"/>
      <c r="B64" s="24" t="n"/>
      <c r="C64" s="44">
        <f>IF(B64="","",IFERROR(VLOOKUP(B64,Products!$A$5:$B$204,2,FALSE),"SKU not found"))</f>
        <v/>
      </c>
      <c r="D64" s="24" t="n"/>
      <c r="E64" s="25" t="n"/>
      <c r="F64" s="24" t="n"/>
      <c r="G64" s="24" t="n"/>
      <c r="H64" s="24" t="n"/>
    </row>
    <row r="65">
      <c r="A65" s="43" t="n"/>
      <c r="B65" s="24" t="n"/>
      <c r="C65" s="44">
        <f>IF(B65="","",IFERROR(VLOOKUP(B65,Products!$A$5:$B$204,2,FALSE),"SKU not found"))</f>
        <v/>
      </c>
      <c r="D65" s="24" t="n"/>
      <c r="E65" s="25" t="n"/>
      <c r="F65" s="24" t="n"/>
      <c r="G65" s="24" t="n"/>
      <c r="H65" s="24" t="n"/>
    </row>
    <row r="66">
      <c r="A66" s="43" t="n"/>
      <c r="B66" s="24" t="n"/>
      <c r="C66" s="44">
        <f>IF(B66="","",IFERROR(VLOOKUP(B66,Products!$A$5:$B$204,2,FALSE),"SKU not found"))</f>
        <v/>
      </c>
      <c r="D66" s="24" t="n"/>
      <c r="E66" s="25" t="n"/>
      <c r="F66" s="24" t="n"/>
      <c r="G66" s="24" t="n"/>
      <c r="H66" s="24" t="n"/>
    </row>
    <row r="67">
      <c r="A67" s="43" t="n"/>
      <c r="B67" s="24" t="n"/>
      <c r="C67" s="44">
        <f>IF(B67="","",IFERROR(VLOOKUP(B67,Products!$A$5:$B$204,2,FALSE),"SKU not found"))</f>
        <v/>
      </c>
      <c r="D67" s="24" t="n"/>
      <c r="E67" s="25" t="n"/>
      <c r="F67" s="24" t="n"/>
      <c r="G67" s="24" t="n"/>
      <c r="H67" s="24" t="n"/>
    </row>
    <row r="68">
      <c r="A68" s="43" t="n"/>
      <c r="B68" s="24" t="n"/>
      <c r="C68" s="44">
        <f>IF(B68="","",IFERROR(VLOOKUP(B68,Products!$A$5:$B$204,2,FALSE),"SKU not found"))</f>
        <v/>
      </c>
      <c r="D68" s="24" t="n"/>
      <c r="E68" s="25" t="n"/>
      <c r="F68" s="24" t="n"/>
      <c r="G68" s="24" t="n"/>
      <c r="H68" s="24" t="n"/>
    </row>
    <row r="69">
      <c r="A69" s="43" t="n"/>
      <c r="B69" s="24" t="n"/>
      <c r="C69" s="44">
        <f>IF(B69="","",IFERROR(VLOOKUP(B69,Products!$A$5:$B$204,2,FALSE),"SKU not found"))</f>
        <v/>
      </c>
      <c r="D69" s="24" t="n"/>
      <c r="E69" s="25" t="n"/>
      <c r="F69" s="24" t="n"/>
      <c r="G69" s="24" t="n"/>
      <c r="H69" s="24" t="n"/>
    </row>
    <row r="70">
      <c r="A70" s="43" t="n"/>
      <c r="B70" s="24" t="n"/>
      <c r="C70" s="44">
        <f>IF(B70="","",IFERROR(VLOOKUP(B70,Products!$A$5:$B$204,2,FALSE),"SKU not found"))</f>
        <v/>
      </c>
      <c r="D70" s="24" t="n"/>
      <c r="E70" s="25" t="n"/>
      <c r="F70" s="24" t="n"/>
      <c r="G70" s="24" t="n"/>
      <c r="H70" s="24" t="n"/>
    </row>
    <row r="71">
      <c r="A71" s="43" t="n"/>
      <c r="B71" s="24" t="n"/>
      <c r="C71" s="44">
        <f>IF(B71="","",IFERROR(VLOOKUP(B71,Products!$A$5:$B$204,2,FALSE),"SKU not found"))</f>
        <v/>
      </c>
      <c r="D71" s="24" t="n"/>
      <c r="E71" s="25" t="n"/>
      <c r="F71" s="24" t="n"/>
      <c r="G71" s="24" t="n"/>
      <c r="H71" s="24" t="n"/>
    </row>
    <row r="72">
      <c r="A72" s="43" t="n"/>
      <c r="B72" s="24" t="n"/>
      <c r="C72" s="44">
        <f>IF(B72="","",IFERROR(VLOOKUP(B72,Products!$A$5:$B$204,2,FALSE),"SKU not found"))</f>
        <v/>
      </c>
      <c r="D72" s="24" t="n"/>
      <c r="E72" s="25" t="n"/>
      <c r="F72" s="24" t="n"/>
      <c r="G72" s="24" t="n"/>
      <c r="H72" s="24" t="n"/>
    </row>
    <row r="73">
      <c r="A73" s="43" t="n"/>
      <c r="B73" s="24" t="n"/>
      <c r="C73" s="44">
        <f>IF(B73="","",IFERROR(VLOOKUP(B73,Products!$A$5:$B$204,2,FALSE),"SKU not found"))</f>
        <v/>
      </c>
      <c r="D73" s="24" t="n"/>
      <c r="E73" s="25" t="n"/>
      <c r="F73" s="24" t="n"/>
      <c r="G73" s="24" t="n"/>
      <c r="H73" s="24" t="n"/>
    </row>
    <row r="74">
      <c r="A74" s="43" t="n"/>
      <c r="B74" s="24" t="n"/>
      <c r="C74" s="44">
        <f>IF(B74="","",IFERROR(VLOOKUP(B74,Products!$A$5:$B$204,2,FALSE),"SKU not found"))</f>
        <v/>
      </c>
      <c r="D74" s="24" t="n"/>
      <c r="E74" s="25" t="n"/>
      <c r="F74" s="24" t="n"/>
      <c r="G74" s="24" t="n"/>
      <c r="H74" s="24" t="n"/>
    </row>
    <row r="75">
      <c r="A75" s="43" t="n"/>
      <c r="B75" s="24" t="n"/>
      <c r="C75" s="44">
        <f>IF(B75="","",IFERROR(VLOOKUP(B75,Products!$A$5:$B$204,2,FALSE),"SKU not found"))</f>
        <v/>
      </c>
      <c r="D75" s="24" t="n"/>
      <c r="E75" s="25" t="n"/>
      <c r="F75" s="24" t="n"/>
      <c r="G75" s="24" t="n"/>
      <c r="H75" s="24" t="n"/>
    </row>
    <row r="76">
      <c r="A76" s="43" t="n"/>
      <c r="B76" s="24" t="n"/>
      <c r="C76" s="44">
        <f>IF(B76="","",IFERROR(VLOOKUP(B76,Products!$A$5:$B$204,2,FALSE),"SKU not found"))</f>
        <v/>
      </c>
      <c r="D76" s="24" t="n"/>
      <c r="E76" s="25" t="n"/>
      <c r="F76" s="24" t="n"/>
      <c r="G76" s="24" t="n"/>
      <c r="H76" s="24" t="n"/>
    </row>
    <row r="77">
      <c r="A77" s="43" t="n"/>
      <c r="B77" s="24" t="n"/>
      <c r="C77" s="44">
        <f>IF(B77="","",IFERROR(VLOOKUP(B77,Products!$A$5:$B$204,2,FALSE),"SKU not found"))</f>
        <v/>
      </c>
      <c r="D77" s="24" t="n"/>
      <c r="E77" s="25" t="n"/>
      <c r="F77" s="24" t="n"/>
      <c r="G77" s="24" t="n"/>
      <c r="H77" s="24" t="n"/>
    </row>
    <row r="78">
      <c r="A78" s="43" t="n"/>
      <c r="B78" s="24" t="n"/>
      <c r="C78" s="44">
        <f>IF(B78="","",IFERROR(VLOOKUP(B78,Products!$A$5:$B$204,2,FALSE),"SKU not found"))</f>
        <v/>
      </c>
      <c r="D78" s="24" t="n"/>
      <c r="E78" s="25" t="n"/>
      <c r="F78" s="24" t="n"/>
      <c r="G78" s="24" t="n"/>
      <c r="H78" s="24" t="n"/>
    </row>
    <row r="79">
      <c r="A79" s="43" t="n"/>
      <c r="B79" s="24" t="n"/>
      <c r="C79" s="44">
        <f>IF(B79="","",IFERROR(VLOOKUP(B79,Products!$A$5:$B$204,2,FALSE),"SKU not found"))</f>
        <v/>
      </c>
      <c r="D79" s="24" t="n"/>
      <c r="E79" s="25" t="n"/>
      <c r="F79" s="24" t="n"/>
      <c r="G79" s="24" t="n"/>
      <c r="H79" s="24" t="n"/>
    </row>
    <row r="80">
      <c r="A80" s="43" t="n"/>
      <c r="B80" s="24" t="n"/>
      <c r="C80" s="44">
        <f>IF(B80="","",IFERROR(VLOOKUP(B80,Products!$A$5:$B$204,2,FALSE),"SKU not found"))</f>
        <v/>
      </c>
      <c r="D80" s="24" t="n"/>
      <c r="E80" s="25" t="n"/>
      <c r="F80" s="24" t="n"/>
      <c r="G80" s="24" t="n"/>
      <c r="H80" s="24" t="n"/>
    </row>
    <row r="81">
      <c r="A81" s="43" t="n"/>
      <c r="B81" s="24" t="n"/>
      <c r="C81" s="44">
        <f>IF(B81="","",IFERROR(VLOOKUP(B81,Products!$A$5:$B$204,2,FALSE),"SKU not found"))</f>
        <v/>
      </c>
      <c r="D81" s="24" t="n"/>
      <c r="E81" s="25" t="n"/>
      <c r="F81" s="24" t="n"/>
      <c r="G81" s="24" t="n"/>
      <c r="H81" s="24" t="n"/>
    </row>
    <row r="82">
      <c r="A82" s="43" t="n"/>
      <c r="B82" s="24" t="n"/>
      <c r="C82" s="44">
        <f>IF(B82="","",IFERROR(VLOOKUP(B82,Products!$A$5:$B$204,2,FALSE),"SKU not found"))</f>
        <v/>
      </c>
      <c r="D82" s="24" t="n"/>
      <c r="E82" s="25" t="n"/>
      <c r="F82" s="24" t="n"/>
      <c r="G82" s="24" t="n"/>
      <c r="H82" s="24" t="n"/>
    </row>
    <row r="83">
      <c r="A83" s="43" t="n"/>
      <c r="B83" s="24" t="n"/>
      <c r="C83" s="44">
        <f>IF(B83="","",IFERROR(VLOOKUP(B83,Products!$A$5:$B$204,2,FALSE),"SKU not found"))</f>
        <v/>
      </c>
      <c r="D83" s="24" t="n"/>
      <c r="E83" s="25" t="n"/>
      <c r="F83" s="24" t="n"/>
      <c r="G83" s="24" t="n"/>
      <c r="H83" s="24" t="n"/>
    </row>
    <row r="84">
      <c r="A84" s="43" t="n"/>
      <c r="B84" s="24" t="n"/>
      <c r="C84" s="44">
        <f>IF(B84="","",IFERROR(VLOOKUP(B84,Products!$A$5:$B$204,2,FALSE),"SKU not found"))</f>
        <v/>
      </c>
      <c r="D84" s="24" t="n"/>
      <c r="E84" s="25" t="n"/>
      <c r="F84" s="24" t="n"/>
      <c r="G84" s="24" t="n"/>
      <c r="H84" s="24" t="n"/>
    </row>
    <row r="85">
      <c r="A85" s="43" t="n"/>
      <c r="B85" s="24" t="n"/>
      <c r="C85" s="44">
        <f>IF(B85="","",IFERROR(VLOOKUP(B85,Products!$A$5:$B$204,2,FALSE),"SKU not found"))</f>
        <v/>
      </c>
      <c r="D85" s="24" t="n"/>
      <c r="E85" s="25" t="n"/>
      <c r="F85" s="24" t="n"/>
      <c r="G85" s="24" t="n"/>
      <c r="H85" s="24" t="n"/>
    </row>
    <row r="86">
      <c r="A86" s="43" t="n"/>
      <c r="B86" s="24" t="n"/>
      <c r="C86" s="44">
        <f>IF(B86="","",IFERROR(VLOOKUP(B86,Products!$A$5:$B$204,2,FALSE),"SKU not found"))</f>
        <v/>
      </c>
      <c r="D86" s="24" t="n"/>
      <c r="E86" s="25" t="n"/>
      <c r="F86" s="24" t="n"/>
      <c r="G86" s="24" t="n"/>
      <c r="H86" s="24" t="n"/>
    </row>
    <row r="87">
      <c r="A87" s="43" t="n"/>
      <c r="B87" s="24" t="n"/>
      <c r="C87" s="44">
        <f>IF(B87="","",IFERROR(VLOOKUP(B87,Products!$A$5:$B$204,2,FALSE),"SKU not found"))</f>
        <v/>
      </c>
      <c r="D87" s="24" t="n"/>
      <c r="E87" s="25" t="n"/>
      <c r="F87" s="24" t="n"/>
      <c r="G87" s="24" t="n"/>
      <c r="H87" s="24" t="n"/>
    </row>
    <row r="88">
      <c r="A88" s="43" t="n"/>
      <c r="B88" s="24" t="n"/>
      <c r="C88" s="44">
        <f>IF(B88="","",IFERROR(VLOOKUP(B88,Products!$A$5:$B$204,2,FALSE),"SKU not found"))</f>
        <v/>
      </c>
      <c r="D88" s="24" t="n"/>
      <c r="E88" s="25" t="n"/>
      <c r="F88" s="24" t="n"/>
      <c r="G88" s="24" t="n"/>
      <c r="H88" s="24" t="n"/>
    </row>
    <row r="89">
      <c r="A89" s="43" t="n"/>
      <c r="B89" s="24" t="n"/>
      <c r="C89" s="44">
        <f>IF(B89="","",IFERROR(VLOOKUP(B89,Products!$A$5:$B$204,2,FALSE),"SKU not found"))</f>
        <v/>
      </c>
      <c r="D89" s="24" t="n"/>
      <c r="E89" s="25" t="n"/>
      <c r="F89" s="24" t="n"/>
      <c r="G89" s="24" t="n"/>
      <c r="H89" s="24" t="n"/>
    </row>
    <row r="90">
      <c r="A90" s="43" t="n"/>
      <c r="B90" s="24" t="n"/>
      <c r="C90" s="44">
        <f>IF(B90="","",IFERROR(VLOOKUP(B90,Products!$A$5:$B$204,2,FALSE),"SKU not found"))</f>
        <v/>
      </c>
      <c r="D90" s="24" t="n"/>
      <c r="E90" s="25" t="n"/>
      <c r="F90" s="24" t="n"/>
      <c r="G90" s="24" t="n"/>
      <c r="H90" s="24" t="n"/>
    </row>
    <row r="91">
      <c r="A91" s="43" t="n"/>
      <c r="B91" s="24" t="n"/>
      <c r="C91" s="44">
        <f>IF(B91="","",IFERROR(VLOOKUP(B91,Products!$A$5:$B$204,2,FALSE),"SKU not found"))</f>
        <v/>
      </c>
      <c r="D91" s="24" t="n"/>
      <c r="E91" s="25" t="n"/>
      <c r="F91" s="24" t="n"/>
      <c r="G91" s="24" t="n"/>
      <c r="H91" s="24" t="n"/>
    </row>
    <row r="92">
      <c r="A92" s="43" t="n"/>
      <c r="B92" s="24" t="n"/>
      <c r="C92" s="44">
        <f>IF(B92="","",IFERROR(VLOOKUP(B92,Products!$A$5:$B$204,2,FALSE),"SKU not found"))</f>
        <v/>
      </c>
      <c r="D92" s="24" t="n"/>
      <c r="E92" s="25" t="n"/>
      <c r="F92" s="24" t="n"/>
      <c r="G92" s="24" t="n"/>
      <c r="H92" s="24" t="n"/>
    </row>
    <row r="93">
      <c r="A93" s="43" t="n"/>
      <c r="B93" s="24" t="n"/>
      <c r="C93" s="44">
        <f>IF(B93="","",IFERROR(VLOOKUP(B93,Products!$A$5:$B$204,2,FALSE),"SKU not found"))</f>
        <v/>
      </c>
      <c r="D93" s="24" t="n"/>
      <c r="E93" s="25" t="n"/>
      <c r="F93" s="24" t="n"/>
      <c r="G93" s="24" t="n"/>
      <c r="H93" s="24" t="n"/>
    </row>
    <row r="94">
      <c r="A94" s="43" t="n"/>
      <c r="B94" s="24" t="n"/>
      <c r="C94" s="44">
        <f>IF(B94="","",IFERROR(VLOOKUP(B94,Products!$A$5:$B$204,2,FALSE),"SKU not found"))</f>
        <v/>
      </c>
      <c r="D94" s="24" t="n"/>
      <c r="E94" s="25" t="n"/>
      <c r="F94" s="24" t="n"/>
      <c r="G94" s="24" t="n"/>
      <c r="H94" s="24" t="n"/>
    </row>
    <row r="95">
      <c r="A95" s="43" t="n"/>
      <c r="B95" s="24" t="n"/>
      <c r="C95" s="44">
        <f>IF(B95="","",IFERROR(VLOOKUP(B95,Products!$A$5:$B$204,2,FALSE),"SKU not found"))</f>
        <v/>
      </c>
      <c r="D95" s="24" t="n"/>
      <c r="E95" s="25" t="n"/>
      <c r="F95" s="24" t="n"/>
      <c r="G95" s="24" t="n"/>
      <c r="H95" s="24" t="n"/>
    </row>
    <row r="96">
      <c r="A96" s="43" t="n"/>
      <c r="B96" s="24" t="n"/>
      <c r="C96" s="44">
        <f>IF(B96="","",IFERROR(VLOOKUP(B96,Products!$A$5:$B$204,2,FALSE),"SKU not found"))</f>
        <v/>
      </c>
      <c r="D96" s="24" t="n"/>
      <c r="E96" s="25" t="n"/>
      <c r="F96" s="24" t="n"/>
      <c r="G96" s="24" t="n"/>
      <c r="H96" s="24" t="n"/>
    </row>
    <row r="97">
      <c r="A97" s="43" t="n"/>
      <c r="B97" s="24" t="n"/>
      <c r="C97" s="44">
        <f>IF(B97="","",IFERROR(VLOOKUP(B97,Products!$A$5:$B$204,2,FALSE),"SKU not found"))</f>
        <v/>
      </c>
      <c r="D97" s="24" t="n"/>
      <c r="E97" s="25" t="n"/>
      <c r="F97" s="24" t="n"/>
      <c r="G97" s="24" t="n"/>
      <c r="H97" s="24" t="n"/>
    </row>
    <row r="98">
      <c r="A98" s="43" t="n"/>
      <c r="B98" s="24" t="n"/>
      <c r="C98" s="44">
        <f>IF(B98="","",IFERROR(VLOOKUP(B98,Products!$A$5:$B$204,2,FALSE),"SKU not found"))</f>
        <v/>
      </c>
      <c r="D98" s="24" t="n"/>
      <c r="E98" s="25" t="n"/>
      <c r="F98" s="24" t="n"/>
      <c r="G98" s="24" t="n"/>
      <c r="H98" s="24" t="n"/>
    </row>
    <row r="99">
      <c r="A99" s="43" t="n"/>
      <c r="B99" s="24" t="n"/>
      <c r="C99" s="44">
        <f>IF(B99="","",IFERROR(VLOOKUP(B99,Products!$A$5:$B$204,2,FALSE),"SKU not found"))</f>
        <v/>
      </c>
      <c r="D99" s="24" t="n"/>
      <c r="E99" s="25" t="n"/>
      <c r="F99" s="24" t="n"/>
      <c r="G99" s="24" t="n"/>
      <c r="H99" s="24" t="n"/>
    </row>
    <row r="100">
      <c r="A100" s="43" t="n"/>
      <c r="B100" s="24" t="n"/>
      <c r="C100" s="44">
        <f>IF(B100="","",IFERROR(VLOOKUP(B100,Products!$A$5:$B$204,2,FALSE),"SKU not found"))</f>
        <v/>
      </c>
      <c r="D100" s="24" t="n"/>
      <c r="E100" s="25" t="n"/>
      <c r="F100" s="24" t="n"/>
      <c r="G100" s="24" t="n"/>
      <c r="H100" s="24" t="n"/>
    </row>
    <row r="101">
      <c r="A101" s="43" t="n"/>
      <c r="B101" s="24" t="n"/>
      <c r="C101" s="44">
        <f>IF(B101="","",IFERROR(VLOOKUP(B101,Products!$A$5:$B$204,2,FALSE),"SKU not found"))</f>
        <v/>
      </c>
      <c r="D101" s="24" t="n"/>
      <c r="E101" s="25" t="n"/>
      <c r="F101" s="24" t="n"/>
      <c r="G101" s="24" t="n"/>
      <c r="H101" s="24" t="n"/>
    </row>
    <row r="102">
      <c r="A102" s="43" t="n"/>
      <c r="B102" s="24" t="n"/>
      <c r="C102" s="44">
        <f>IF(B102="","",IFERROR(VLOOKUP(B102,Products!$A$5:$B$204,2,FALSE),"SKU not found"))</f>
        <v/>
      </c>
      <c r="D102" s="24" t="n"/>
      <c r="E102" s="25" t="n"/>
      <c r="F102" s="24" t="n"/>
      <c r="G102" s="24" t="n"/>
      <c r="H102" s="24" t="n"/>
    </row>
    <row r="103">
      <c r="A103" s="43" t="n"/>
      <c r="B103" s="24" t="n"/>
      <c r="C103" s="44">
        <f>IF(B103="","",IFERROR(VLOOKUP(B103,Products!$A$5:$B$204,2,FALSE),"SKU not found"))</f>
        <v/>
      </c>
      <c r="D103" s="24" t="n"/>
      <c r="E103" s="25" t="n"/>
      <c r="F103" s="24" t="n"/>
      <c r="G103" s="24" t="n"/>
      <c r="H103" s="24" t="n"/>
    </row>
    <row r="104">
      <c r="A104" s="43" t="n"/>
      <c r="B104" s="24" t="n"/>
      <c r="C104" s="44">
        <f>IF(B104="","",IFERROR(VLOOKUP(B104,Products!$A$5:$B$204,2,FALSE),"SKU not found"))</f>
        <v/>
      </c>
      <c r="D104" s="24" t="n"/>
      <c r="E104" s="25" t="n"/>
      <c r="F104" s="24" t="n"/>
      <c r="G104" s="24" t="n"/>
      <c r="H104" s="24" t="n"/>
    </row>
    <row r="105">
      <c r="A105" s="43" t="n"/>
      <c r="B105" s="24" t="n"/>
      <c r="C105" s="44">
        <f>IF(B105="","",IFERROR(VLOOKUP(B105,Products!$A$5:$B$204,2,FALSE),"SKU not found"))</f>
        <v/>
      </c>
      <c r="D105" s="24" t="n"/>
      <c r="E105" s="25" t="n"/>
      <c r="F105" s="24" t="n"/>
      <c r="G105" s="24" t="n"/>
      <c r="H105" s="24" t="n"/>
    </row>
    <row r="106">
      <c r="A106" s="43" t="n"/>
      <c r="B106" s="24" t="n"/>
      <c r="C106" s="44">
        <f>IF(B106="","",IFERROR(VLOOKUP(B106,Products!$A$5:$B$204,2,FALSE),"SKU not found"))</f>
        <v/>
      </c>
      <c r="D106" s="24" t="n"/>
      <c r="E106" s="25" t="n"/>
      <c r="F106" s="24" t="n"/>
      <c r="G106" s="24" t="n"/>
      <c r="H106" s="24" t="n"/>
    </row>
    <row r="107">
      <c r="A107" s="43" t="n"/>
      <c r="B107" s="24" t="n"/>
      <c r="C107" s="44">
        <f>IF(B107="","",IFERROR(VLOOKUP(B107,Products!$A$5:$B$204,2,FALSE),"SKU not found"))</f>
        <v/>
      </c>
      <c r="D107" s="24" t="n"/>
      <c r="E107" s="25" t="n"/>
      <c r="F107" s="24" t="n"/>
      <c r="G107" s="24" t="n"/>
      <c r="H107" s="24" t="n"/>
    </row>
    <row r="108">
      <c r="A108" s="43" t="n"/>
      <c r="B108" s="24" t="n"/>
      <c r="C108" s="44">
        <f>IF(B108="","",IFERROR(VLOOKUP(B108,Products!$A$5:$B$204,2,FALSE),"SKU not found"))</f>
        <v/>
      </c>
      <c r="D108" s="24" t="n"/>
      <c r="E108" s="25" t="n"/>
      <c r="F108" s="24" t="n"/>
      <c r="G108" s="24" t="n"/>
      <c r="H108" s="24" t="n"/>
    </row>
    <row r="109">
      <c r="A109" s="43" t="n"/>
      <c r="B109" s="24" t="n"/>
      <c r="C109" s="44">
        <f>IF(B109="","",IFERROR(VLOOKUP(B109,Products!$A$5:$B$204,2,FALSE),"SKU not found"))</f>
        <v/>
      </c>
      <c r="D109" s="24" t="n"/>
      <c r="E109" s="25" t="n"/>
      <c r="F109" s="24" t="n"/>
      <c r="G109" s="24" t="n"/>
      <c r="H109" s="24" t="n"/>
    </row>
    <row r="110">
      <c r="A110" s="43" t="n"/>
      <c r="B110" s="24" t="n"/>
      <c r="C110" s="44">
        <f>IF(B110="","",IFERROR(VLOOKUP(B110,Products!$A$5:$B$204,2,FALSE),"SKU not found"))</f>
        <v/>
      </c>
      <c r="D110" s="24" t="n"/>
      <c r="E110" s="25" t="n"/>
      <c r="F110" s="24" t="n"/>
      <c r="G110" s="24" t="n"/>
      <c r="H110" s="24" t="n"/>
    </row>
    <row r="111">
      <c r="A111" s="43" t="n"/>
      <c r="B111" s="24" t="n"/>
      <c r="C111" s="44">
        <f>IF(B111="","",IFERROR(VLOOKUP(B111,Products!$A$5:$B$204,2,FALSE),"SKU not found"))</f>
        <v/>
      </c>
      <c r="D111" s="24" t="n"/>
      <c r="E111" s="25" t="n"/>
      <c r="F111" s="24" t="n"/>
      <c r="G111" s="24" t="n"/>
      <c r="H111" s="24" t="n"/>
    </row>
    <row r="112">
      <c r="A112" s="43" t="n"/>
      <c r="B112" s="24" t="n"/>
      <c r="C112" s="44">
        <f>IF(B112="","",IFERROR(VLOOKUP(B112,Products!$A$5:$B$204,2,FALSE),"SKU not found"))</f>
        <v/>
      </c>
      <c r="D112" s="24" t="n"/>
      <c r="E112" s="25" t="n"/>
      <c r="F112" s="24" t="n"/>
      <c r="G112" s="24" t="n"/>
      <c r="H112" s="24" t="n"/>
    </row>
    <row r="113">
      <c r="A113" s="43" t="n"/>
      <c r="B113" s="24" t="n"/>
      <c r="C113" s="44">
        <f>IF(B113="","",IFERROR(VLOOKUP(B113,Products!$A$5:$B$204,2,FALSE),"SKU not found"))</f>
        <v/>
      </c>
      <c r="D113" s="24" t="n"/>
      <c r="E113" s="25" t="n"/>
      <c r="F113" s="24" t="n"/>
      <c r="G113" s="24" t="n"/>
      <c r="H113" s="24" t="n"/>
    </row>
    <row r="114">
      <c r="A114" s="43" t="n"/>
      <c r="B114" s="24" t="n"/>
      <c r="C114" s="44">
        <f>IF(B114="","",IFERROR(VLOOKUP(B114,Products!$A$5:$B$204,2,FALSE),"SKU not found"))</f>
        <v/>
      </c>
      <c r="D114" s="24" t="n"/>
      <c r="E114" s="25" t="n"/>
      <c r="F114" s="24" t="n"/>
      <c r="G114" s="24" t="n"/>
      <c r="H114" s="24" t="n"/>
    </row>
    <row r="115">
      <c r="A115" s="43" t="n"/>
      <c r="B115" s="24" t="n"/>
      <c r="C115" s="44">
        <f>IF(B115="","",IFERROR(VLOOKUP(B115,Products!$A$5:$B$204,2,FALSE),"SKU not found"))</f>
        <v/>
      </c>
      <c r="D115" s="24" t="n"/>
      <c r="E115" s="25" t="n"/>
      <c r="F115" s="24" t="n"/>
      <c r="G115" s="24" t="n"/>
      <c r="H115" s="24" t="n"/>
    </row>
    <row r="116">
      <c r="A116" s="43" t="n"/>
      <c r="B116" s="24" t="n"/>
      <c r="C116" s="44">
        <f>IF(B116="","",IFERROR(VLOOKUP(B116,Products!$A$5:$B$204,2,FALSE),"SKU not found"))</f>
        <v/>
      </c>
      <c r="D116" s="24" t="n"/>
      <c r="E116" s="25" t="n"/>
      <c r="F116" s="24" t="n"/>
      <c r="G116" s="24" t="n"/>
      <c r="H116" s="24" t="n"/>
    </row>
    <row r="117">
      <c r="A117" s="43" t="n"/>
      <c r="B117" s="24" t="n"/>
      <c r="C117" s="44">
        <f>IF(B117="","",IFERROR(VLOOKUP(B117,Products!$A$5:$B$204,2,FALSE),"SKU not found"))</f>
        <v/>
      </c>
      <c r="D117" s="24" t="n"/>
      <c r="E117" s="25" t="n"/>
      <c r="F117" s="24" t="n"/>
      <c r="G117" s="24" t="n"/>
      <c r="H117" s="24" t="n"/>
    </row>
    <row r="118">
      <c r="A118" s="43" t="n"/>
      <c r="B118" s="24" t="n"/>
      <c r="C118" s="44">
        <f>IF(B118="","",IFERROR(VLOOKUP(B118,Products!$A$5:$B$204,2,FALSE),"SKU not found"))</f>
        <v/>
      </c>
      <c r="D118" s="24" t="n"/>
      <c r="E118" s="25" t="n"/>
      <c r="F118" s="24" t="n"/>
      <c r="G118" s="24" t="n"/>
      <c r="H118" s="24" t="n"/>
    </row>
    <row r="119">
      <c r="A119" s="43" t="n"/>
      <c r="B119" s="24" t="n"/>
      <c r="C119" s="44">
        <f>IF(B119="","",IFERROR(VLOOKUP(B119,Products!$A$5:$B$204,2,FALSE),"SKU not found"))</f>
        <v/>
      </c>
      <c r="D119" s="24" t="n"/>
      <c r="E119" s="25" t="n"/>
      <c r="F119" s="24" t="n"/>
      <c r="G119" s="24" t="n"/>
      <c r="H119" s="24" t="n"/>
    </row>
    <row r="120">
      <c r="A120" s="43" t="n"/>
      <c r="B120" s="24" t="n"/>
      <c r="C120" s="44">
        <f>IF(B120="","",IFERROR(VLOOKUP(B120,Products!$A$5:$B$204,2,FALSE),"SKU not found"))</f>
        <v/>
      </c>
      <c r="D120" s="24" t="n"/>
      <c r="E120" s="25" t="n"/>
      <c r="F120" s="24" t="n"/>
      <c r="G120" s="24" t="n"/>
      <c r="H120" s="24" t="n"/>
    </row>
    <row r="121">
      <c r="A121" s="43" t="n"/>
      <c r="B121" s="24" t="n"/>
      <c r="C121" s="44">
        <f>IF(B121="","",IFERROR(VLOOKUP(B121,Products!$A$5:$B$204,2,FALSE),"SKU not found"))</f>
        <v/>
      </c>
      <c r="D121" s="24" t="n"/>
      <c r="E121" s="25" t="n"/>
      <c r="F121" s="24" t="n"/>
      <c r="G121" s="24" t="n"/>
      <c r="H121" s="24" t="n"/>
    </row>
    <row r="122">
      <c r="A122" s="43" t="n"/>
      <c r="B122" s="24" t="n"/>
      <c r="C122" s="44">
        <f>IF(B122="","",IFERROR(VLOOKUP(B122,Products!$A$5:$B$204,2,FALSE),"SKU not found"))</f>
        <v/>
      </c>
      <c r="D122" s="24" t="n"/>
      <c r="E122" s="25" t="n"/>
      <c r="F122" s="24" t="n"/>
      <c r="G122" s="24" t="n"/>
      <c r="H122" s="24" t="n"/>
    </row>
    <row r="123">
      <c r="A123" s="43" t="n"/>
      <c r="B123" s="24" t="n"/>
      <c r="C123" s="44">
        <f>IF(B123="","",IFERROR(VLOOKUP(B123,Products!$A$5:$B$204,2,FALSE),"SKU not found"))</f>
        <v/>
      </c>
      <c r="D123" s="24" t="n"/>
      <c r="E123" s="25" t="n"/>
      <c r="F123" s="24" t="n"/>
      <c r="G123" s="24" t="n"/>
      <c r="H123" s="24" t="n"/>
    </row>
    <row r="124">
      <c r="A124" s="43" t="n"/>
      <c r="B124" s="24" t="n"/>
      <c r="C124" s="44">
        <f>IF(B124="","",IFERROR(VLOOKUP(B124,Products!$A$5:$B$204,2,FALSE),"SKU not found"))</f>
        <v/>
      </c>
      <c r="D124" s="24" t="n"/>
      <c r="E124" s="25" t="n"/>
      <c r="F124" s="24" t="n"/>
      <c r="G124" s="24" t="n"/>
      <c r="H124" s="24" t="n"/>
    </row>
    <row r="125">
      <c r="A125" s="43" t="n"/>
      <c r="B125" s="24" t="n"/>
      <c r="C125" s="44">
        <f>IF(B125="","",IFERROR(VLOOKUP(B125,Products!$A$5:$B$204,2,FALSE),"SKU not found"))</f>
        <v/>
      </c>
      <c r="D125" s="24" t="n"/>
      <c r="E125" s="25" t="n"/>
      <c r="F125" s="24" t="n"/>
      <c r="G125" s="24" t="n"/>
      <c r="H125" s="24" t="n"/>
    </row>
    <row r="126">
      <c r="A126" s="43" t="n"/>
      <c r="B126" s="24" t="n"/>
      <c r="C126" s="44">
        <f>IF(B126="","",IFERROR(VLOOKUP(B126,Products!$A$5:$B$204,2,FALSE),"SKU not found"))</f>
        <v/>
      </c>
      <c r="D126" s="24" t="n"/>
      <c r="E126" s="25" t="n"/>
      <c r="F126" s="24" t="n"/>
      <c r="G126" s="24" t="n"/>
      <c r="H126" s="24" t="n"/>
    </row>
    <row r="127">
      <c r="A127" s="43" t="n"/>
      <c r="B127" s="24" t="n"/>
      <c r="C127" s="44">
        <f>IF(B127="","",IFERROR(VLOOKUP(B127,Products!$A$5:$B$204,2,FALSE),"SKU not found"))</f>
        <v/>
      </c>
      <c r="D127" s="24" t="n"/>
      <c r="E127" s="25" t="n"/>
      <c r="F127" s="24" t="n"/>
      <c r="G127" s="24" t="n"/>
      <c r="H127" s="24" t="n"/>
    </row>
    <row r="128">
      <c r="A128" s="43" t="n"/>
      <c r="B128" s="24" t="n"/>
      <c r="C128" s="44">
        <f>IF(B128="","",IFERROR(VLOOKUP(B128,Products!$A$5:$B$204,2,FALSE),"SKU not found"))</f>
        <v/>
      </c>
      <c r="D128" s="24" t="n"/>
      <c r="E128" s="25" t="n"/>
      <c r="F128" s="24" t="n"/>
      <c r="G128" s="24" t="n"/>
      <c r="H128" s="24" t="n"/>
    </row>
    <row r="129">
      <c r="A129" s="43" t="n"/>
      <c r="B129" s="24" t="n"/>
      <c r="C129" s="44">
        <f>IF(B129="","",IFERROR(VLOOKUP(B129,Products!$A$5:$B$204,2,FALSE),"SKU not found"))</f>
        <v/>
      </c>
      <c r="D129" s="24" t="n"/>
      <c r="E129" s="25" t="n"/>
      <c r="F129" s="24" t="n"/>
      <c r="G129" s="24" t="n"/>
      <c r="H129" s="24" t="n"/>
    </row>
    <row r="130">
      <c r="A130" s="43" t="n"/>
      <c r="B130" s="24" t="n"/>
      <c r="C130" s="44">
        <f>IF(B130="","",IFERROR(VLOOKUP(B130,Products!$A$5:$B$204,2,FALSE),"SKU not found"))</f>
        <v/>
      </c>
      <c r="D130" s="24" t="n"/>
      <c r="E130" s="25" t="n"/>
      <c r="F130" s="24" t="n"/>
      <c r="G130" s="24" t="n"/>
      <c r="H130" s="24" t="n"/>
    </row>
    <row r="131">
      <c r="A131" s="43" t="n"/>
      <c r="B131" s="24" t="n"/>
      <c r="C131" s="44">
        <f>IF(B131="","",IFERROR(VLOOKUP(B131,Products!$A$5:$B$204,2,FALSE),"SKU not found"))</f>
        <v/>
      </c>
      <c r="D131" s="24" t="n"/>
      <c r="E131" s="25" t="n"/>
      <c r="F131" s="24" t="n"/>
      <c r="G131" s="24" t="n"/>
      <c r="H131" s="24" t="n"/>
    </row>
    <row r="132">
      <c r="A132" s="43" t="n"/>
      <c r="B132" s="24" t="n"/>
      <c r="C132" s="44">
        <f>IF(B132="","",IFERROR(VLOOKUP(B132,Products!$A$5:$B$204,2,FALSE),"SKU not found"))</f>
        <v/>
      </c>
      <c r="D132" s="24" t="n"/>
      <c r="E132" s="25" t="n"/>
      <c r="F132" s="24" t="n"/>
      <c r="G132" s="24" t="n"/>
      <c r="H132" s="24" t="n"/>
    </row>
    <row r="133">
      <c r="A133" s="43" t="n"/>
      <c r="B133" s="24" t="n"/>
      <c r="C133" s="44">
        <f>IF(B133="","",IFERROR(VLOOKUP(B133,Products!$A$5:$B$204,2,FALSE),"SKU not found"))</f>
        <v/>
      </c>
      <c r="D133" s="24" t="n"/>
      <c r="E133" s="25" t="n"/>
      <c r="F133" s="24" t="n"/>
      <c r="G133" s="24" t="n"/>
      <c r="H133" s="24" t="n"/>
    </row>
    <row r="134">
      <c r="A134" s="43" t="n"/>
      <c r="B134" s="24" t="n"/>
      <c r="C134" s="44">
        <f>IF(B134="","",IFERROR(VLOOKUP(B134,Products!$A$5:$B$204,2,FALSE),"SKU not found"))</f>
        <v/>
      </c>
      <c r="D134" s="24" t="n"/>
      <c r="E134" s="25" t="n"/>
      <c r="F134" s="24" t="n"/>
      <c r="G134" s="24" t="n"/>
      <c r="H134" s="24" t="n"/>
    </row>
    <row r="135">
      <c r="A135" s="43" t="n"/>
      <c r="B135" s="24" t="n"/>
      <c r="C135" s="44">
        <f>IF(B135="","",IFERROR(VLOOKUP(B135,Products!$A$5:$B$204,2,FALSE),"SKU not found"))</f>
        <v/>
      </c>
      <c r="D135" s="24" t="n"/>
      <c r="E135" s="25" t="n"/>
      <c r="F135" s="24" t="n"/>
      <c r="G135" s="24" t="n"/>
      <c r="H135" s="24" t="n"/>
    </row>
    <row r="136">
      <c r="A136" s="43" t="n"/>
      <c r="B136" s="24" t="n"/>
      <c r="C136" s="44">
        <f>IF(B136="","",IFERROR(VLOOKUP(B136,Products!$A$5:$B$204,2,FALSE),"SKU not found"))</f>
        <v/>
      </c>
      <c r="D136" s="24" t="n"/>
      <c r="E136" s="25" t="n"/>
      <c r="F136" s="24" t="n"/>
      <c r="G136" s="24" t="n"/>
      <c r="H136" s="24" t="n"/>
    </row>
    <row r="137">
      <c r="A137" s="43" t="n"/>
      <c r="B137" s="24" t="n"/>
      <c r="C137" s="44">
        <f>IF(B137="","",IFERROR(VLOOKUP(B137,Products!$A$5:$B$204,2,FALSE),"SKU not found"))</f>
        <v/>
      </c>
      <c r="D137" s="24" t="n"/>
      <c r="E137" s="25" t="n"/>
      <c r="F137" s="24" t="n"/>
      <c r="G137" s="24" t="n"/>
      <c r="H137" s="24" t="n"/>
    </row>
    <row r="138">
      <c r="A138" s="43" t="n"/>
      <c r="B138" s="24" t="n"/>
      <c r="C138" s="44">
        <f>IF(B138="","",IFERROR(VLOOKUP(B138,Products!$A$5:$B$204,2,FALSE),"SKU not found"))</f>
        <v/>
      </c>
      <c r="D138" s="24" t="n"/>
      <c r="E138" s="25" t="n"/>
      <c r="F138" s="24" t="n"/>
      <c r="G138" s="24" t="n"/>
      <c r="H138" s="24" t="n"/>
    </row>
    <row r="139">
      <c r="A139" s="43" t="n"/>
      <c r="B139" s="24" t="n"/>
      <c r="C139" s="44">
        <f>IF(B139="","",IFERROR(VLOOKUP(B139,Products!$A$5:$B$204,2,FALSE),"SKU not found"))</f>
        <v/>
      </c>
      <c r="D139" s="24" t="n"/>
      <c r="E139" s="25" t="n"/>
      <c r="F139" s="24" t="n"/>
      <c r="G139" s="24" t="n"/>
      <c r="H139" s="24" t="n"/>
    </row>
    <row r="140">
      <c r="A140" s="43" t="n"/>
      <c r="B140" s="24" t="n"/>
      <c r="C140" s="44">
        <f>IF(B140="","",IFERROR(VLOOKUP(B140,Products!$A$5:$B$204,2,FALSE),"SKU not found"))</f>
        <v/>
      </c>
      <c r="D140" s="24" t="n"/>
      <c r="E140" s="25" t="n"/>
      <c r="F140" s="24" t="n"/>
      <c r="G140" s="24" t="n"/>
      <c r="H140" s="24" t="n"/>
    </row>
    <row r="141">
      <c r="A141" s="43" t="n"/>
      <c r="B141" s="24" t="n"/>
      <c r="C141" s="44">
        <f>IF(B141="","",IFERROR(VLOOKUP(B141,Products!$A$5:$B$204,2,FALSE),"SKU not found"))</f>
        <v/>
      </c>
      <c r="D141" s="24" t="n"/>
      <c r="E141" s="25" t="n"/>
      <c r="F141" s="24" t="n"/>
      <c r="G141" s="24" t="n"/>
      <c r="H141" s="24" t="n"/>
    </row>
    <row r="142">
      <c r="A142" s="43" t="n"/>
      <c r="B142" s="24" t="n"/>
      <c r="C142" s="44">
        <f>IF(B142="","",IFERROR(VLOOKUP(B142,Products!$A$5:$B$204,2,FALSE),"SKU not found"))</f>
        <v/>
      </c>
      <c r="D142" s="24" t="n"/>
      <c r="E142" s="25" t="n"/>
      <c r="F142" s="24" t="n"/>
      <c r="G142" s="24" t="n"/>
      <c r="H142" s="24" t="n"/>
    </row>
    <row r="143">
      <c r="A143" s="43" t="n"/>
      <c r="B143" s="24" t="n"/>
      <c r="C143" s="44">
        <f>IF(B143="","",IFERROR(VLOOKUP(B143,Products!$A$5:$B$204,2,FALSE),"SKU not found"))</f>
        <v/>
      </c>
      <c r="D143" s="24" t="n"/>
      <c r="E143" s="25" t="n"/>
      <c r="F143" s="24" t="n"/>
      <c r="G143" s="24" t="n"/>
      <c r="H143" s="24" t="n"/>
    </row>
    <row r="144">
      <c r="A144" s="43" t="n"/>
      <c r="B144" s="24" t="n"/>
      <c r="C144" s="44">
        <f>IF(B144="","",IFERROR(VLOOKUP(B144,Products!$A$5:$B$204,2,FALSE),"SKU not found"))</f>
        <v/>
      </c>
      <c r="D144" s="24" t="n"/>
      <c r="E144" s="25" t="n"/>
      <c r="F144" s="24" t="n"/>
      <c r="G144" s="24" t="n"/>
      <c r="H144" s="24" t="n"/>
    </row>
    <row r="145">
      <c r="A145" s="43" t="n"/>
      <c r="B145" s="24" t="n"/>
      <c r="C145" s="44">
        <f>IF(B145="","",IFERROR(VLOOKUP(B145,Products!$A$5:$B$204,2,FALSE),"SKU not found"))</f>
        <v/>
      </c>
      <c r="D145" s="24" t="n"/>
      <c r="E145" s="25" t="n"/>
      <c r="F145" s="24" t="n"/>
      <c r="G145" s="24" t="n"/>
      <c r="H145" s="24" t="n"/>
    </row>
    <row r="146">
      <c r="A146" s="43" t="n"/>
      <c r="B146" s="24" t="n"/>
      <c r="C146" s="44">
        <f>IF(B146="","",IFERROR(VLOOKUP(B146,Products!$A$5:$B$204,2,FALSE),"SKU not found"))</f>
        <v/>
      </c>
      <c r="D146" s="24" t="n"/>
      <c r="E146" s="25" t="n"/>
      <c r="F146" s="24" t="n"/>
      <c r="G146" s="24" t="n"/>
      <c r="H146" s="24" t="n"/>
    </row>
    <row r="147">
      <c r="A147" s="43" t="n"/>
      <c r="B147" s="24" t="n"/>
      <c r="C147" s="44">
        <f>IF(B147="","",IFERROR(VLOOKUP(B147,Products!$A$5:$B$204,2,FALSE),"SKU not found"))</f>
        <v/>
      </c>
      <c r="D147" s="24" t="n"/>
      <c r="E147" s="25" t="n"/>
      <c r="F147" s="24" t="n"/>
      <c r="G147" s="24" t="n"/>
      <c r="H147" s="24" t="n"/>
    </row>
    <row r="148">
      <c r="A148" s="43" t="n"/>
      <c r="B148" s="24" t="n"/>
      <c r="C148" s="44">
        <f>IF(B148="","",IFERROR(VLOOKUP(B148,Products!$A$5:$B$204,2,FALSE),"SKU not found"))</f>
        <v/>
      </c>
      <c r="D148" s="24" t="n"/>
      <c r="E148" s="25" t="n"/>
      <c r="F148" s="24" t="n"/>
      <c r="G148" s="24" t="n"/>
      <c r="H148" s="24" t="n"/>
    </row>
    <row r="149">
      <c r="A149" s="43" t="n"/>
      <c r="B149" s="24" t="n"/>
      <c r="C149" s="44">
        <f>IF(B149="","",IFERROR(VLOOKUP(B149,Products!$A$5:$B$204,2,FALSE),"SKU not found"))</f>
        <v/>
      </c>
      <c r="D149" s="24" t="n"/>
      <c r="E149" s="25" t="n"/>
      <c r="F149" s="24" t="n"/>
      <c r="G149" s="24" t="n"/>
      <c r="H149" s="24" t="n"/>
    </row>
    <row r="150">
      <c r="A150" s="43" t="n"/>
      <c r="B150" s="24" t="n"/>
      <c r="C150" s="44">
        <f>IF(B150="","",IFERROR(VLOOKUP(B150,Products!$A$5:$B$204,2,FALSE),"SKU not found"))</f>
        <v/>
      </c>
      <c r="D150" s="24" t="n"/>
      <c r="E150" s="25" t="n"/>
      <c r="F150" s="24" t="n"/>
      <c r="G150" s="24" t="n"/>
      <c r="H150" s="24" t="n"/>
    </row>
    <row r="151">
      <c r="A151" s="43" t="n"/>
      <c r="B151" s="24" t="n"/>
      <c r="C151" s="44">
        <f>IF(B151="","",IFERROR(VLOOKUP(B151,Products!$A$5:$B$204,2,FALSE),"SKU not found"))</f>
        <v/>
      </c>
      <c r="D151" s="24" t="n"/>
      <c r="E151" s="25" t="n"/>
      <c r="F151" s="24" t="n"/>
      <c r="G151" s="24" t="n"/>
      <c r="H151" s="24" t="n"/>
    </row>
    <row r="152">
      <c r="A152" s="43" t="n"/>
      <c r="B152" s="24" t="n"/>
      <c r="C152" s="44">
        <f>IF(B152="","",IFERROR(VLOOKUP(B152,Products!$A$5:$B$204,2,FALSE),"SKU not found"))</f>
        <v/>
      </c>
      <c r="D152" s="24" t="n"/>
      <c r="E152" s="25" t="n"/>
      <c r="F152" s="24" t="n"/>
      <c r="G152" s="24" t="n"/>
      <c r="H152" s="24" t="n"/>
    </row>
    <row r="153">
      <c r="A153" s="43" t="n"/>
      <c r="B153" s="24" t="n"/>
      <c r="C153" s="44">
        <f>IF(B153="","",IFERROR(VLOOKUP(B153,Products!$A$5:$B$204,2,FALSE),"SKU not found"))</f>
        <v/>
      </c>
      <c r="D153" s="24" t="n"/>
      <c r="E153" s="25" t="n"/>
      <c r="F153" s="24" t="n"/>
      <c r="G153" s="24" t="n"/>
      <c r="H153" s="24" t="n"/>
    </row>
    <row r="154">
      <c r="A154" s="43" t="n"/>
      <c r="B154" s="24" t="n"/>
      <c r="C154" s="44">
        <f>IF(B154="","",IFERROR(VLOOKUP(B154,Products!$A$5:$B$204,2,FALSE),"SKU not found"))</f>
        <v/>
      </c>
      <c r="D154" s="24" t="n"/>
      <c r="E154" s="25" t="n"/>
      <c r="F154" s="24" t="n"/>
      <c r="G154" s="24" t="n"/>
      <c r="H154" s="24" t="n"/>
    </row>
    <row r="155">
      <c r="A155" s="43" t="n"/>
      <c r="B155" s="24" t="n"/>
      <c r="C155" s="44">
        <f>IF(B155="","",IFERROR(VLOOKUP(B155,Products!$A$5:$B$204,2,FALSE),"SKU not found"))</f>
        <v/>
      </c>
      <c r="D155" s="24" t="n"/>
      <c r="E155" s="25" t="n"/>
      <c r="F155" s="24" t="n"/>
      <c r="G155" s="24" t="n"/>
      <c r="H155" s="24" t="n"/>
    </row>
    <row r="156">
      <c r="A156" s="43" t="n"/>
      <c r="B156" s="24" t="n"/>
      <c r="C156" s="44">
        <f>IF(B156="","",IFERROR(VLOOKUP(B156,Products!$A$5:$B$204,2,FALSE),"SKU not found"))</f>
        <v/>
      </c>
      <c r="D156" s="24" t="n"/>
      <c r="E156" s="25" t="n"/>
      <c r="F156" s="24" t="n"/>
      <c r="G156" s="24" t="n"/>
      <c r="H156" s="24" t="n"/>
    </row>
    <row r="157">
      <c r="A157" s="43" t="n"/>
      <c r="B157" s="24" t="n"/>
      <c r="C157" s="44">
        <f>IF(B157="","",IFERROR(VLOOKUP(B157,Products!$A$5:$B$204,2,FALSE),"SKU not found"))</f>
        <v/>
      </c>
      <c r="D157" s="24" t="n"/>
      <c r="E157" s="25" t="n"/>
      <c r="F157" s="24" t="n"/>
      <c r="G157" s="24" t="n"/>
      <c r="H157" s="24" t="n"/>
    </row>
    <row r="158">
      <c r="A158" s="43" t="n"/>
      <c r="B158" s="24" t="n"/>
      <c r="C158" s="44">
        <f>IF(B158="","",IFERROR(VLOOKUP(B158,Products!$A$5:$B$204,2,FALSE),"SKU not found"))</f>
        <v/>
      </c>
      <c r="D158" s="24" t="n"/>
      <c r="E158" s="25" t="n"/>
      <c r="F158" s="24" t="n"/>
      <c r="G158" s="24" t="n"/>
      <c r="H158" s="24" t="n"/>
    </row>
    <row r="159">
      <c r="A159" s="43" t="n"/>
      <c r="B159" s="24" t="n"/>
      <c r="C159" s="44">
        <f>IF(B159="","",IFERROR(VLOOKUP(B159,Products!$A$5:$B$204,2,FALSE),"SKU not found"))</f>
        <v/>
      </c>
      <c r="D159" s="24" t="n"/>
      <c r="E159" s="25" t="n"/>
      <c r="F159" s="24" t="n"/>
      <c r="G159" s="24" t="n"/>
      <c r="H159" s="24" t="n"/>
    </row>
    <row r="160">
      <c r="A160" s="43" t="n"/>
      <c r="B160" s="24" t="n"/>
      <c r="C160" s="44">
        <f>IF(B160="","",IFERROR(VLOOKUP(B160,Products!$A$5:$B$204,2,FALSE),"SKU not found"))</f>
        <v/>
      </c>
      <c r="D160" s="24" t="n"/>
      <c r="E160" s="25" t="n"/>
      <c r="F160" s="24" t="n"/>
      <c r="G160" s="24" t="n"/>
      <c r="H160" s="24" t="n"/>
    </row>
    <row r="161">
      <c r="A161" s="43" t="n"/>
      <c r="B161" s="24" t="n"/>
      <c r="C161" s="44">
        <f>IF(B161="","",IFERROR(VLOOKUP(B161,Products!$A$5:$B$204,2,FALSE),"SKU not found"))</f>
        <v/>
      </c>
      <c r="D161" s="24" t="n"/>
      <c r="E161" s="25" t="n"/>
      <c r="F161" s="24" t="n"/>
      <c r="G161" s="24" t="n"/>
      <c r="H161" s="24" t="n"/>
    </row>
    <row r="162">
      <c r="A162" s="43" t="n"/>
      <c r="B162" s="24" t="n"/>
      <c r="C162" s="44">
        <f>IF(B162="","",IFERROR(VLOOKUP(B162,Products!$A$5:$B$204,2,FALSE),"SKU not found"))</f>
        <v/>
      </c>
      <c r="D162" s="24" t="n"/>
      <c r="E162" s="25" t="n"/>
      <c r="F162" s="24" t="n"/>
      <c r="G162" s="24" t="n"/>
      <c r="H162" s="24" t="n"/>
    </row>
    <row r="163">
      <c r="A163" s="43" t="n"/>
      <c r="B163" s="24" t="n"/>
      <c r="C163" s="44">
        <f>IF(B163="","",IFERROR(VLOOKUP(B163,Products!$A$5:$B$204,2,FALSE),"SKU not found"))</f>
        <v/>
      </c>
      <c r="D163" s="24" t="n"/>
      <c r="E163" s="25" t="n"/>
      <c r="F163" s="24" t="n"/>
      <c r="G163" s="24" t="n"/>
      <c r="H163" s="24" t="n"/>
    </row>
    <row r="164">
      <c r="A164" s="43" t="n"/>
      <c r="B164" s="24" t="n"/>
      <c r="C164" s="44">
        <f>IF(B164="","",IFERROR(VLOOKUP(B164,Products!$A$5:$B$204,2,FALSE),"SKU not found"))</f>
        <v/>
      </c>
      <c r="D164" s="24" t="n"/>
      <c r="E164" s="25" t="n"/>
      <c r="F164" s="24" t="n"/>
      <c r="G164" s="24" t="n"/>
      <c r="H164" s="24" t="n"/>
    </row>
    <row r="165">
      <c r="A165" s="43" t="n"/>
      <c r="B165" s="24" t="n"/>
      <c r="C165" s="44">
        <f>IF(B165="","",IFERROR(VLOOKUP(B165,Products!$A$5:$B$204,2,FALSE),"SKU not found"))</f>
        <v/>
      </c>
      <c r="D165" s="24" t="n"/>
      <c r="E165" s="25" t="n"/>
      <c r="F165" s="24" t="n"/>
      <c r="G165" s="24" t="n"/>
      <c r="H165" s="24" t="n"/>
    </row>
    <row r="166">
      <c r="A166" s="43" t="n"/>
      <c r="B166" s="24" t="n"/>
      <c r="C166" s="44">
        <f>IF(B166="","",IFERROR(VLOOKUP(B166,Products!$A$5:$B$204,2,FALSE),"SKU not found"))</f>
        <v/>
      </c>
      <c r="D166" s="24" t="n"/>
      <c r="E166" s="25" t="n"/>
      <c r="F166" s="24" t="n"/>
      <c r="G166" s="24" t="n"/>
      <c r="H166" s="24" t="n"/>
    </row>
    <row r="167">
      <c r="A167" s="43" t="n"/>
      <c r="B167" s="24" t="n"/>
      <c r="C167" s="44">
        <f>IF(B167="","",IFERROR(VLOOKUP(B167,Products!$A$5:$B$204,2,FALSE),"SKU not found"))</f>
        <v/>
      </c>
      <c r="D167" s="24" t="n"/>
      <c r="E167" s="25" t="n"/>
      <c r="F167" s="24" t="n"/>
      <c r="G167" s="24" t="n"/>
      <c r="H167" s="24" t="n"/>
    </row>
    <row r="168">
      <c r="A168" s="43" t="n"/>
      <c r="B168" s="24" t="n"/>
      <c r="C168" s="44">
        <f>IF(B168="","",IFERROR(VLOOKUP(B168,Products!$A$5:$B$204,2,FALSE),"SKU not found"))</f>
        <v/>
      </c>
      <c r="D168" s="24" t="n"/>
      <c r="E168" s="25" t="n"/>
      <c r="F168" s="24" t="n"/>
      <c r="G168" s="24" t="n"/>
      <c r="H168" s="24" t="n"/>
    </row>
    <row r="169">
      <c r="A169" s="43" t="n"/>
      <c r="B169" s="24" t="n"/>
      <c r="C169" s="44">
        <f>IF(B169="","",IFERROR(VLOOKUP(B169,Products!$A$5:$B$204,2,FALSE),"SKU not found"))</f>
        <v/>
      </c>
      <c r="D169" s="24" t="n"/>
      <c r="E169" s="25" t="n"/>
      <c r="F169" s="24" t="n"/>
      <c r="G169" s="24" t="n"/>
      <c r="H169" s="24" t="n"/>
    </row>
    <row r="170">
      <c r="A170" s="43" t="n"/>
      <c r="B170" s="24" t="n"/>
      <c r="C170" s="44">
        <f>IF(B170="","",IFERROR(VLOOKUP(B170,Products!$A$5:$B$204,2,FALSE),"SKU not found"))</f>
        <v/>
      </c>
      <c r="D170" s="24" t="n"/>
      <c r="E170" s="25" t="n"/>
      <c r="F170" s="24" t="n"/>
      <c r="G170" s="24" t="n"/>
      <c r="H170" s="24" t="n"/>
    </row>
    <row r="171">
      <c r="A171" s="43" t="n"/>
      <c r="B171" s="24" t="n"/>
      <c r="C171" s="44">
        <f>IF(B171="","",IFERROR(VLOOKUP(B171,Products!$A$5:$B$204,2,FALSE),"SKU not found"))</f>
        <v/>
      </c>
      <c r="D171" s="24" t="n"/>
      <c r="E171" s="25" t="n"/>
      <c r="F171" s="24" t="n"/>
      <c r="G171" s="24" t="n"/>
      <c r="H171" s="24" t="n"/>
    </row>
    <row r="172">
      <c r="A172" s="43" t="n"/>
      <c r="B172" s="24" t="n"/>
      <c r="C172" s="44">
        <f>IF(B172="","",IFERROR(VLOOKUP(B172,Products!$A$5:$B$204,2,FALSE),"SKU not found"))</f>
        <v/>
      </c>
      <c r="D172" s="24" t="n"/>
      <c r="E172" s="25" t="n"/>
      <c r="F172" s="24" t="n"/>
      <c r="G172" s="24" t="n"/>
      <c r="H172" s="24" t="n"/>
    </row>
    <row r="173">
      <c r="A173" s="43" t="n"/>
      <c r="B173" s="24" t="n"/>
      <c r="C173" s="44">
        <f>IF(B173="","",IFERROR(VLOOKUP(B173,Products!$A$5:$B$204,2,FALSE),"SKU not found"))</f>
        <v/>
      </c>
      <c r="D173" s="24" t="n"/>
      <c r="E173" s="25" t="n"/>
      <c r="F173" s="24" t="n"/>
      <c r="G173" s="24" t="n"/>
      <c r="H173" s="24" t="n"/>
    </row>
    <row r="174">
      <c r="A174" s="43" t="n"/>
      <c r="B174" s="24" t="n"/>
      <c r="C174" s="44">
        <f>IF(B174="","",IFERROR(VLOOKUP(B174,Products!$A$5:$B$204,2,FALSE),"SKU not found"))</f>
        <v/>
      </c>
      <c r="D174" s="24" t="n"/>
      <c r="E174" s="25" t="n"/>
      <c r="F174" s="24" t="n"/>
      <c r="G174" s="24" t="n"/>
      <c r="H174" s="24" t="n"/>
    </row>
    <row r="175">
      <c r="A175" s="43" t="n"/>
      <c r="B175" s="24" t="n"/>
      <c r="C175" s="44">
        <f>IF(B175="","",IFERROR(VLOOKUP(B175,Products!$A$5:$B$204,2,FALSE),"SKU not found"))</f>
        <v/>
      </c>
      <c r="D175" s="24" t="n"/>
      <c r="E175" s="25" t="n"/>
      <c r="F175" s="24" t="n"/>
      <c r="G175" s="24" t="n"/>
      <c r="H175" s="24" t="n"/>
    </row>
    <row r="176">
      <c r="A176" s="43" t="n"/>
      <c r="B176" s="24" t="n"/>
      <c r="C176" s="44">
        <f>IF(B176="","",IFERROR(VLOOKUP(B176,Products!$A$5:$B$204,2,FALSE),"SKU not found"))</f>
        <v/>
      </c>
      <c r="D176" s="24" t="n"/>
      <c r="E176" s="25" t="n"/>
      <c r="F176" s="24" t="n"/>
      <c r="G176" s="24" t="n"/>
      <c r="H176" s="24" t="n"/>
    </row>
    <row r="177">
      <c r="A177" s="43" t="n"/>
      <c r="B177" s="24" t="n"/>
      <c r="C177" s="44">
        <f>IF(B177="","",IFERROR(VLOOKUP(B177,Products!$A$5:$B$204,2,FALSE),"SKU not found"))</f>
        <v/>
      </c>
      <c r="D177" s="24" t="n"/>
      <c r="E177" s="25" t="n"/>
      <c r="F177" s="24" t="n"/>
      <c r="G177" s="24" t="n"/>
      <c r="H177" s="24" t="n"/>
    </row>
    <row r="178">
      <c r="A178" s="43" t="n"/>
      <c r="B178" s="24" t="n"/>
      <c r="C178" s="44">
        <f>IF(B178="","",IFERROR(VLOOKUP(B178,Products!$A$5:$B$204,2,FALSE),"SKU not found"))</f>
        <v/>
      </c>
      <c r="D178" s="24" t="n"/>
      <c r="E178" s="25" t="n"/>
      <c r="F178" s="24" t="n"/>
      <c r="G178" s="24" t="n"/>
      <c r="H178" s="24" t="n"/>
    </row>
    <row r="179">
      <c r="A179" s="43" t="n"/>
      <c r="B179" s="24" t="n"/>
      <c r="C179" s="44">
        <f>IF(B179="","",IFERROR(VLOOKUP(B179,Products!$A$5:$B$204,2,FALSE),"SKU not found"))</f>
        <v/>
      </c>
      <c r="D179" s="24" t="n"/>
      <c r="E179" s="25" t="n"/>
      <c r="F179" s="24" t="n"/>
      <c r="G179" s="24" t="n"/>
      <c r="H179" s="24" t="n"/>
    </row>
    <row r="180">
      <c r="A180" s="43" t="n"/>
      <c r="B180" s="24" t="n"/>
      <c r="C180" s="44">
        <f>IF(B180="","",IFERROR(VLOOKUP(B180,Products!$A$5:$B$204,2,FALSE),"SKU not found"))</f>
        <v/>
      </c>
      <c r="D180" s="24" t="n"/>
      <c r="E180" s="25" t="n"/>
      <c r="F180" s="24" t="n"/>
      <c r="G180" s="24" t="n"/>
      <c r="H180" s="24" t="n"/>
    </row>
    <row r="181">
      <c r="A181" s="43" t="n"/>
      <c r="B181" s="24" t="n"/>
      <c r="C181" s="44">
        <f>IF(B181="","",IFERROR(VLOOKUP(B181,Products!$A$5:$B$204,2,FALSE),"SKU not found"))</f>
        <v/>
      </c>
      <c r="D181" s="24" t="n"/>
      <c r="E181" s="25" t="n"/>
      <c r="F181" s="24" t="n"/>
      <c r="G181" s="24" t="n"/>
      <c r="H181" s="24" t="n"/>
    </row>
    <row r="182">
      <c r="A182" s="43" t="n"/>
      <c r="B182" s="24" t="n"/>
      <c r="C182" s="44">
        <f>IF(B182="","",IFERROR(VLOOKUP(B182,Products!$A$5:$B$204,2,FALSE),"SKU not found"))</f>
        <v/>
      </c>
      <c r="D182" s="24" t="n"/>
      <c r="E182" s="25" t="n"/>
      <c r="F182" s="24" t="n"/>
      <c r="G182" s="24" t="n"/>
      <c r="H182" s="24" t="n"/>
    </row>
    <row r="183">
      <c r="A183" s="43" t="n"/>
      <c r="B183" s="24" t="n"/>
      <c r="C183" s="44">
        <f>IF(B183="","",IFERROR(VLOOKUP(B183,Products!$A$5:$B$204,2,FALSE),"SKU not found"))</f>
        <v/>
      </c>
      <c r="D183" s="24" t="n"/>
      <c r="E183" s="25" t="n"/>
      <c r="F183" s="24" t="n"/>
      <c r="G183" s="24" t="n"/>
      <c r="H183" s="24" t="n"/>
    </row>
    <row r="184">
      <c r="A184" s="43" t="n"/>
      <c r="B184" s="24" t="n"/>
      <c r="C184" s="44">
        <f>IF(B184="","",IFERROR(VLOOKUP(B184,Products!$A$5:$B$204,2,FALSE),"SKU not found"))</f>
        <v/>
      </c>
      <c r="D184" s="24" t="n"/>
      <c r="E184" s="25" t="n"/>
      <c r="F184" s="24" t="n"/>
      <c r="G184" s="24" t="n"/>
      <c r="H184" s="24" t="n"/>
    </row>
    <row r="185">
      <c r="A185" s="43" t="n"/>
      <c r="B185" s="24" t="n"/>
      <c r="C185" s="44">
        <f>IF(B185="","",IFERROR(VLOOKUP(B185,Products!$A$5:$B$204,2,FALSE),"SKU not found"))</f>
        <v/>
      </c>
      <c r="D185" s="24" t="n"/>
      <c r="E185" s="25" t="n"/>
      <c r="F185" s="24" t="n"/>
      <c r="G185" s="24" t="n"/>
      <c r="H185" s="24" t="n"/>
    </row>
    <row r="186">
      <c r="A186" s="43" t="n"/>
      <c r="B186" s="24" t="n"/>
      <c r="C186" s="44">
        <f>IF(B186="","",IFERROR(VLOOKUP(B186,Products!$A$5:$B$204,2,FALSE),"SKU not found"))</f>
        <v/>
      </c>
      <c r="D186" s="24" t="n"/>
      <c r="E186" s="25" t="n"/>
      <c r="F186" s="24" t="n"/>
      <c r="G186" s="24" t="n"/>
      <c r="H186" s="24" t="n"/>
    </row>
    <row r="187">
      <c r="A187" s="43" t="n"/>
      <c r="B187" s="24" t="n"/>
      <c r="C187" s="44">
        <f>IF(B187="","",IFERROR(VLOOKUP(B187,Products!$A$5:$B$204,2,FALSE),"SKU not found"))</f>
        <v/>
      </c>
      <c r="D187" s="24" t="n"/>
      <c r="E187" s="25" t="n"/>
      <c r="F187" s="24" t="n"/>
      <c r="G187" s="24" t="n"/>
      <c r="H187" s="24" t="n"/>
    </row>
    <row r="188">
      <c r="A188" s="43" t="n"/>
      <c r="B188" s="24" t="n"/>
      <c r="C188" s="44">
        <f>IF(B188="","",IFERROR(VLOOKUP(B188,Products!$A$5:$B$204,2,FALSE),"SKU not found"))</f>
        <v/>
      </c>
      <c r="D188" s="24" t="n"/>
      <c r="E188" s="25" t="n"/>
      <c r="F188" s="24" t="n"/>
      <c r="G188" s="24" t="n"/>
      <c r="H188" s="24" t="n"/>
    </row>
    <row r="189">
      <c r="A189" s="43" t="n"/>
      <c r="B189" s="24" t="n"/>
      <c r="C189" s="44">
        <f>IF(B189="","",IFERROR(VLOOKUP(B189,Products!$A$5:$B$204,2,FALSE),"SKU not found"))</f>
        <v/>
      </c>
      <c r="D189" s="24" t="n"/>
      <c r="E189" s="25" t="n"/>
      <c r="F189" s="24" t="n"/>
      <c r="G189" s="24" t="n"/>
      <c r="H189" s="24" t="n"/>
    </row>
    <row r="190">
      <c r="A190" s="43" t="n"/>
      <c r="B190" s="24" t="n"/>
      <c r="C190" s="44">
        <f>IF(B190="","",IFERROR(VLOOKUP(B190,Products!$A$5:$B$204,2,FALSE),"SKU not found"))</f>
        <v/>
      </c>
      <c r="D190" s="24" t="n"/>
      <c r="E190" s="25" t="n"/>
      <c r="F190" s="24" t="n"/>
      <c r="G190" s="24" t="n"/>
      <c r="H190" s="24" t="n"/>
    </row>
    <row r="191">
      <c r="A191" s="43" t="n"/>
      <c r="B191" s="24" t="n"/>
      <c r="C191" s="44">
        <f>IF(B191="","",IFERROR(VLOOKUP(B191,Products!$A$5:$B$204,2,FALSE),"SKU not found"))</f>
        <v/>
      </c>
      <c r="D191" s="24" t="n"/>
      <c r="E191" s="25" t="n"/>
      <c r="F191" s="24" t="n"/>
      <c r="G191" s="24" t="n"/>
      <c r="H191" s="24" t="n"/>
    </row>
    <row r="192">
      <c r="A192" s="43" t="n"/>
      <c r="B192" s="24" t="n"/>
      <c r="C192" s="44">
        <f>IF(B192="","",IFERROR(VLOOKUP(B192,Products!$A$5:$B$204,2,FALSE),"SKU not found"))</f>
        <v/>
      </c>
      <c r="D192" s="24" t="n"/>
      <c r="E192" s="25" t="n"/>
      <c r="F192" s="24" t="n"/>
      <c r="G192" s="24" t="n"/>
      <c r="H192" s="24" t="n"/>
    </row>
    <row r="193">
      <c r="A193" s="43" t="n"/>
      <c r="B193" s="24" t="n"/>
      <c r="C193" s="44">
        <f>IF(B193="","",IFERROR(VLOOKUP(B193,Products!$A$5:$B$204,2,FALSE),"SKU not found"))</f>
        <v/>
      </c>
      <c r="D193" s="24" t="n"/>
      <c r="E193" s="25" t="n"/>
      <c r="F193" s="24" t="n"/>
      <c r="G193" s="24" t="n"/>
      <c r="H193" s="24" t="n"/>
    </row>
    <row r="194">
      <c r="A194" s="43" t="n"/>
      <c r="B194" s="24" t="n"/>
      <c r="C194" s="44">
        <f>IF(B194="","",IFERROR(VLOOKUP(B194,Products!$A$5:$B$204,2,FALSE),"SKU not found"))</f>
        <v/>
      </c>
      <c r="D194" s="24" t="n"/>
      <c r="E194" s="25" t="n"/>
      <c r="F194" s="24" t="n"/>
      <c r="G194" s="24" t="n"/>
      <c r="H194" s="24" t="n"/>
    </row>
    <row r="195">
      <c r="A195" s="43" t="n"/>
      <c r="B195" s="24" t="n"/>
      <c r="C195" s="44">
        <f>IF(B195="","",IFERROR(VLOOKUP(B195,Products!$A$5:$B$204,2,FALSE),"SKU not found"))</f>
        <v/>
      </c>
      <c r="D195" s="24" t="n"/>
      <c r="E195" s="25" t="n"/>
      <c r="F195" s="24" t="n"/>
      <c r="G195" s="24" t="n"/>
      <c r="H195" s="24" t="n"/>
    </row>
    <row r="196">
      <c r="A196" s="43" t="n"/>
      <c r="B196" s="24" t="n"/>
      <c r="C196" s="44">
        <f>IF(B196="","",IFERROR(VLOOKUP(B196,Products!$A$5:$B$204,2,FALSE),"SKU not found"))</f>
        <v/>
      </c>
      <c r="D196" s="24" t="n"/>
      <c r="E196" s="25" t="n"/>
      <c r="F196" s="24" t="n"/>
      <c r="G196" s="24" t="n"/>
      <c r="H196" s="24" t="n"/>
    </row>
    <row r="197">
      <c r="A197" s="43" t="n"/>
      <c r="B197" s="24" t="n"/>
      <c r="C197" s="44">
        <f>IF(B197="","",IFERROR(VLOOKUP(B197,Products!$A$5:$B$204,2,FALSE),"SKU not found"))</f>
        <v/>
      </c>
      <c r="D197" s="24" t="n"/>
      <c r="E197" s="25" t="n"/>
      <c r="F197" s="24" t="n"/>
      <c r="G197" s="24" t="n"/>
      <c r="H197" s="24" t="n"/>
    </row>
    <row r="198">
      <c r="A198" s="43" t="n"/>
      <c r="B198" s="24" t="n"/>
      <c r="C198" s="44">
        <f>IF(B198="","",IFERROR(VLOOKUP(B198,Products!$A$5:$B$204,2,FALSE),"SKU not found"))</f>
        <v/>
      </c>
      <c r="D198" s="24" t="n"/>
      <c r="E198" s="25" t="n"/>
      <c r="F198" s="24" t="n"/>
      <c r="G198" s="24" t="n"/>
      <c r="H198" s="24" t="n"/>
    </row>
    <row r="199">
      <c r="A199" s="43" t="n"/>
      <c r="B199" s="24" t="n"/>
      <c r="C199" s="44">
        <f>IF(B199="","",IFERROR(VLOOKUP(B199,Products!$A$5:$B$204,2,FALSE),"SKU not found"))</f>
        <v/>
      </c>
      <c r="D199" s="24" t="n"/>
      <c r="E199" s="25" t="n"/>
      <c r="F199" s="24" t="n"/>
      <c r="G199" s="24" t="n"/>
      <c r="H199" s="24" t="n"/>
    </row>
    <row r="200">
      <c r="A200" s="43" t="n"/>
      <c r="B200" s="24" t="n"/>
      <c r="C200" s="44">
        <f>IF(B200="","",IFERROR(VLOOKUP(B200,Products!$A$5:$B$204,2,FALSE),"SKU not found"))</f>
        <v/>
      </c>
      <c r="D200" s="24" t="n"/>
      <c r="E200" s="25" t="n"/>
      <c r="F200" s="24" t="n"/>
      <c r="G200" s="24" t="n"/>
      <c r="H200" s="24" t="n"/>
    </row>
    <row r="201">
      <c r="A201" s="43" t="n"/>
      <c r="B201" s="24" t="n"/>
      <c r="C201" s="44">
        <f>IF(B201="","",IFERROR(VLOOKUP(B201,Products!$A$5:$B$204,2,FALSE),"SKU not found"))</f>
        <v/>
      </c>
      <c r="D201" s="24" t="n"/>
      <c r="E201" s="25" t="n"/>
      <c r="F201" s="24" t="n"/>
      <c r="G201" s="24" t="n"/>
      <c r="H201" s="24" t="n"/>
    </row>
    <row r="202">
      <c r="A202" s="43" t="n"/>
      <c r="B202" s="24" t="n"/>
      <c r="C202" s="44">
        <f>IF(B202="","",IFERROR(VLOOKUP(B202,Products!$A$5:$B$204,2,FALSE),"SKU not found"))</f>
        <v/>
      </c>
      <c r="D202" s="24" t="n"/>
      <c r="E202" s="25" t="n"/>
      <c r="F202" s="24" t="n"/>
      <c r="G202" s="24" t="n"/>
      <c r="H202" s="24" t="n"/>
    </row>
    <row r="203">
      <c r="A203" s="43" t="n"/>
      <c r="B203" s="24" t="n"/>
      <c r="C203" s="44">
        <f>IF(B203="","",IFERROR(VLOOKUP(B203,Products!$A$5:$B$204,2,FALSE),"SKU not found"))</f>
        <v/>
      </c>
      <c r="D203" s="24" t="n"/>
      <c r="E203" s="25" t="n"/>
      <c r="F203" s="24" t="n"/>
      <c r="G203" s="24" t="n"/>
      <c r="H203" s="24" t="n"/>
    </row>
    <row r="204">
      <c r="A204" s="43" t="n"/>
      <c r="B204" s="24" t="n"/>
      <c r="C204" s="44">
        <f>IF(B204="","",IFERROR(VLOOKUP(B204,Products!$A$5:$B$204,2,FALSE),"SKU not found"))</f>
        <v/>
      </c>
      <c r="D204" s="24" t="n"/>
      <c r="E204" s="25" t="n"/>
      <c r="F204" s="24" t="n"/>
      <c r="G204" s="24" t="n"/>
      <c r="H204" s="24" t="n"/>
    </row>
    <row r="205">
      <c r="A205" s="43" t="n"/>
      <c r="B205" s="24" t="n"/>
      <c r="C205" s="44">
        <f>IF(B205="","",IFERROR(VLOOKUP(B205,Products!$A$5:$B$204,2,FALSE),"SKU not found"))</f>
        <v/>
      </c>
      <c r="D205" s="24" t="n"/>
      <c r="E205" s="25" t="n"/>
      <c r="F205" s="24" t="n"/>
      <c r="G205" s="24" t="n"/>
      <c r="H205" s="24" t="n"/>
    </row>
    <row r="206">
      <c r="A206" s="43" t="n"/>
      <c r="B206" s="24" t="n"/>
      <c r="C206" s="44">
        <f>IF(B206="","",IFERROR(VLOOKUP(B206,Products!$A$5:$B$204,2,FALSE),"SKU not found"))</f>
        <v/>
      </c>
      <c r="D206" s="24" t="n"/>
      <c r="E206" s="25" t="n"/>
      <c r="F206" s="24" t="n"/>
      <c r="G206" s="24" t="n"/>
      <c r="H206" s="24" t="n"/>
    </row>
    <row r="207">
      <c r="A207" s="43" t="n"/>
      <c r="B207" s="24" t="n"/>
      <c r="C207" s="44">
        <f>IF(B207="","",IFERROR(VLOOKUP(B207,Products!$A$5:$B$204,2,FALSE),"SKU not found"))</f>
        <v/>
      </c>
      <c r="D207" s="24" t="n"/>
      <c r="E207" s="25" t="n"/>
      <c r="F207" s="24" t="n"/>
      <c r="G207" s="24" t="n"/>
      <c r="H207" s="24" t="n"/>
    </row>
    <row r="208">
      <c r="A208" s="43" t="n"/>
      <c r="B208" s="24" t="n"/>
      <c r="C208" s="44">
        <f>IF(B208="","",IFERROR(VLOOKUP(B208,Products!$A$5:$B$204,2,FALSE),"SKU not found"))</f>
        <v/>
      </c>
      <c r="D208" s="24" t="n"/>
      <c r="E208" s="25" t="n"/>
      <c r="F208" s="24" t="n"/>
      <c r="G208" s="24" t="n"/>
      <c r="H208" s="24" t="n"/>
    </row>
    <row r="209">
      <c r="A209" s="43" t="n"/>
      <c r="B209" s="24" t="n"/>
      <c r="C209" s="44">
        <f>IF(B209="","",IFERROR(VLOOKUP(B209,Products!$A$5:$B$204,2,FALSE),"SKU not found"))</f>
        <v/>
      </c>
      <c r="D209" s="24" t="n"/>
      <c r="E209" s="25" t="n"/>
      <c r="F209" s="24" t="n"/>
      <c r="G209" s="24" t="n"/>
      <c r="H209" s="24" t="n"/>
    </row>
    <row r="210">
      <c r="A210" s="43" t="n"/>
      <c r="B210" s="24" t="n"/>
      <c r="C210" s="44">
        <f>IF(B210="","",IFERROR(VLOOKUP(B210,Products!$A$5:$B$204,2,FALSE),"SKU not found"))</f>
        <v/>
      </c>
      <c r="D210" s="24" t="n"/>
      <c r="E210" s="25" t="n"/>
      <c r="F210" s="24" t="n"/>
      <c r="G210" s="24" t="n"/>
      <c r="H210" s="24" t="n"/>
    </row>
    <row r="211">
      <c r="A211" s="43" t="n"/>
      <c r="B211" s="24" t="n"/>
      <c r="C211" s="44">
        <f>IF(B211="","",IFERROR(VLOOKUP(B211,Products!$A$5:$B$204,2,FALSE),"SKU not found"))</f>
        <v/>
      </c>
      <c r="D211" s="24" t="n"/>
      <c r="E211" s="25" t="n"/>
      <c r="F211" s="24" t="n"/>
      <c r="G211" s="24" t="n"/>
      <c r="H211" s="24" t="n"/>
    </row>
    <row r="212">
      <c r="A212" s="43" t="n"/>
      <c r="B212" s="24" t="n"/>
      <c r="C212" s="44">
        <f>IF(B212="","",IFERROR(VLOOKUP(B212,Products!$A$5:$B$204,2,FALSE),"SKU not found"))</f>
        <v/>
      </c>
      <c r="D212" s="24" t="n"/>
      <c r="E212" s="25" t="n"/>
      <c r="F212" s="24" t="n"/>
      <c r="G212" s="24" t="n"/>
      <c r="H212" s="24" t="n"/>
    </row>
    <row r="213">
      <c r="A213" s="43" t="n"/>
      <c r="B213" s="24" t="n"/>
      <c r="C213" s="44">
        <f>IF(B213="","",IFERROR(VLOOKUP(B213,Products!$A$5:$B$204,2,FALSE),"SKU not found"))</f>
        <v/>
      </c>
      <c r="D213" s="24" t="n"/>
      <c r="E213" s="25" t="n"/>
      <c r="F213" s="24" t="n"/>
      <c r="G213" s="24" t="n"/>
      <c r="H213" s="24" t="n"/>
    </row>
    <row r="214">
      <c r="A214" s="43" t="n"/>
      <c r="B214" s="24" t="n"/>
      <c r="C214" s="44">
        <f>IF(B214="","",IFERROR(VLOOKUP(B214,Products!$A$5:$B$204,2,FALSE),"SKU not found"))</f>
        <v/>
      </c>
      <c r="D214" s="24" t="n"/>
      <c r="E214" s="25" t="n"/>
      <c r="F214" s="24" t="n"/>
      <c r="G214" s="24" t="n"/>
      <c r="H214" s="24" t="n"/>
    </row>
    <row r="215">
      <c r="A215" s="43" t="n"/>
      <c r="B215" s="24" t="n"/>
      <c r="C215" s="44">
        <f>IF(B215="","",IFERROR(VLOOKUP(B215,Products!$A$5:$B$204,2,FALSE),"SKU not found"))</f>
        <v/>
      </c>
      <c r="D215" s="24" t="n"/>
      <c r="E215" s="25" t="n"/>
      <c r="F215" s="24" t="n"/>
      <c r="G215" s="24" t="n"/>
      <c r="H215" s="24" t="n"/>
    </row>
    <row r="216">
      <c r="A216" s="43" t="n"/>
      <c r="B216" s="24" t="n"/>
      <c r="C216" s="44">
        <f>IF(B216="","",IFERROR(VLOOKUP(B216,Products!$A$5:$B$204,2,FALSE),"SKU not found"))</f>
        <v/>
      </c>
      <c r="D216" s="24" t="n"/>
      <c r="E216" s="25" t="n"/>
      <c r="F216" s="24" t="n"/>
      <c r="G216" s="24" t="n"/>
      <c r="H216" s="24" t="n"/>
    </row>
    <row r="217">
      <c r="A217" s="43" t="n"/>
      <c r="B217" s="24" t="n"/>
      <c r="C217" s="44">
        <f>IF(B217="","",IFERROR(VLOOKUP(B217,Products!$A$5:$B$204,2,FALSE),"SKU not found"))</f>
        <v/>
      </c>
      <c r="D217" s="24" t="n"/>
      <c r="E217" s="25" t="n"/>
      <c r="F217" s="24" t="n"/>
      <c r="G217" s="24" t="n"/>
      <c r="H217" s="24" t="n"/>
    </row>
    <row r="218">
      <c r="A218" s="43" t="n"/>
      <c r="B218" s="24" t="n"/>
      <c r="C218" s="44">
        <f>IF(B218="","",IFERROR(VLOOKUP(B218,Products!$A$5:$B$204,2,FALSE),"SKU not found"))</f>
        <v/>
      </c>
      <c r="D218" s="24" t="n"/>
      <c r="E218" s="25" t="n"/>
      <c r="F218" s="24" t="n"/>
      <c r="G218" s="24" t="n"/>
      <c r="H218" s="24" t="n"/>
    </row>
    <row r="219">
      <c r="A219" s="43" t="n"/>
      <c r="B219" s="24" t="n"/>
      <c r="C219" s="44">
        <f>IF(B219="","",IFERROR(VLOOKUP(B219,Products!$A$5:$B$204,2,FALSE),"SKU not found"))</f>
        <v/>
      </c>
      <c r="D219" s="24" t="n"/>
      <c r="E219" s="25" t="n"/>
      <c r="F219" s="24" t="n"/>
      <c r="G219" s="24" t="n"/>
      <c r="H219" s="24" t="n"/>
    </row>
    <row r="220">
      <c r="A220" s="43" t="n"/>
      <c r="B220" s="24" t="n"/>
      <c r="C220" s="44">
        <f>IF(B220="","",IFERROR(VLOOKUP(B220,Products!$A$5:$B$204,2,FALSE),"SKU not found"))</f>
        <v/>
      </c>
      <c r="D220" s="24" t="n"/>
      <c r="E220" s="25" t="n"/>
      <c r="F220" s="24" t="n"/>
      <c r="G220" s="24" t="n"/>
      <c r="H220" s="24" t="n"/>
    </row>
    <row r="221">
      <c r="A221" s="43" t="n"/>
      <c r="B221" s="24" t="n"/>
      <c r="C221" s="44">
        <f>IF(B221="","",IFERROR(VLOOKUP(B221,Products!$A$5:$B$204,2,FALSE),"SKU not found"))</f>
        <v/>
      </c>
      <c r="D221" s="24" t="n"/>
      <c r="E221" s="25" t="n"/>
      <c r="F221" s="24" t="n"/>
      <c r="G221" s="24" t="n"/>
      <c r="H221" s="24" t="n"/>
    </row>
    <row r="222">
      <c r="A222" s="43" t="n"/>
      <c r="B222" s="24" t="n"/>
      <c r="C222" s="44">
        <f>IF(B222="","",IFERROR(VLOOKUP(B222,Products!$A$5:$B$204,2,FALSE),"SKU not found"))</f>
        <v/>
      </c>
      <c r="D222" s="24" t="n"/>
      <c r="E222" s="25" t="n"/>
      <c r="F222" s="24" t="n"/>
      <c r="G222" s="24" t="n"/>
      <c r="H222" s="24" t="n"/>
    </row>
    <row r="223">
      <c r="A223" s="43" t="n"/>
      <c r="B223" s="24" t="n"/>
      <c r="C223" s="44">
        <f>IF(B223="","",IFERROR(VLOOKUP(B223,Products!$A$5:$B$204,2,FALSE),"SKU not found"))</f>
        <v/>
      </c>
      <c r="D223" s="24" t="n"/>
      <c r="E223" s="25" t="n"/>
      <c r="F223" s="24" t="n"/>
      <c r="G223" s="24" t="n"/>
      <c r="H223" s="24" t="n"/>
    </row>
    <row r="224">
      <c r="A224" s="43" t="n"/>
      <c r="B224" s="24" t="n"/>
      <c r="C224" s="44">
        <f>IF(B224="","",IFERROR(VLOOKUP(B224,Products!$A$5:$B$204,2,FALSE),"SKU not found"))</f>
        <v/>
      </c>
      <c r="D224" s="24" t="n"/>
      <c r="E224" s="25" t="n"/>
      <c r="F224" s="24" t="n"/>
      <c r="G224" s="24" t="n"/>
      <c r="H224" s="24" t="n"/>
    </row>
    <row r="225">
      <c r="A225" s="43" t="n"/>
      <c r="B225" s="24" t="n"/>
      <c r="C225" s="44">
        <f>IF(B225="","",IFERROR(VLOOKUP(B225,Products!$A$5:$B$204,2,FALSE),"SKU not found"))</f>
        <v/>
      </c>
      <c r="D225" s="24" t="n"/>
      <c r="E225" s="25" t="n"/>
      <c r="F225" s="24" t="n"/>
      <c r="G225" s="24" t="n"/>
      <c r="H225" s="24" t="n"/>
    </row>
    <row r="226">
      <c r="A226" s="43" t="n"/>
      <c r="B226" s="24" t="n"/>
      <c r="C226" s="44">
        <f>IF(B226="","",IFERROR(VLOOKUP(B226,Products!$A$5:$B$204,2,FALSE),"SKU not found"))</f>
        <v/>
      </c>
      <c r="D226" s="24" t="n"/>
      <c r="E226" s="25" t="n"/>
      <c r="F226" s="24" t="n"/>
      <c r="G226" s="24" t="n"/>
      <c r="H226" s="24" t="n"/>
    </row>
    <row r="227">
      <c r="A227" s="43" t="n"/>
      <c r="B227" s="24" t="n"/>
      <c r="C227" s="44">
        <f>IF(B227="","",IFERROR(VLOOKUP(B227,Products!$A$5:$B$204,2,FALSE),"SKU not found"))</f>
        <v/>
      </c>
      <c r="D227" s="24" t="n"/>
      <c r="E227" s="25" t="n"/>
      <c r="F227" s="24" t="n"/>
      <c r="G227" s="24" t="n"/>
      <c r="H227" s="24" t="n"/>
    </row>
    <row r="228">
      <c r="A228" s="43" t="n"/>
      <c r="B228" s="24" t="n"/>
      <c r="C228" s="44">
        <f>IF(B228="","",IFERROR(VLOOKUP(B228,Products!$A$5:$B$204,2,FALSE),"SKU not found"))</f>
        <v/>
      </c>
      <c r="D228" s="24" t="n"/>
      <c r="E228" s="25" t="n"/>
      <c r="F228" s="24" t="n"/>
      <c r="G228" s="24" t="n"/>
      <c r="H228" s="24" t="n"/>
    </row>
    <row r="229">
      <c r="A229" s="43" t="n"/>
      <c r="B229" s="24" t="n"/>
      <c r="C229" s="44">
        <f>IF(B229="","",IFERROR(VLOOKUP(B229,Products!$A$5:$B$204,2,FALSE),"SKU not found"))</f>
        <v/>
      </c>
      <c r="D229" s="24" t="n"/>
      <c r="E229" s="25" t="n"/>
      <c r="F229" s="24" t="n"/>
      <c r="G229" s="24" t="n"/>
      <c r="H229" s="24" t="n"/>
    </row>
    <row r="230">
      <c r="A230" s="43" t="n"/>
      <c r="B230" s="24" t="n"/>
      <c r="C230" s="44">
        <f>IF(B230="","",IFERROR(VLOOKUP(B230,Products!$A$5:$B$204,2,FALSE),"SKU not found"))</f>
        <v/>
      </c>
      <c r="D230" s="24" t="n"/>
      <c r="E230" s="25" t="n"/>
      <c r="F230" s="24" t="n"/>
      <c r="G230" s="24" t="n"/>
      <c r="H230" s="24" t="n"/>
    </row>
    <row r="231">
      <c r="A231" s="43" t="n"/>
      <c r="B231" s="24" t="n"/>
      <c r="C231" s="44">
        <f>IF(B231="","",IFERROR(VLOOKUP(B231,Products!$A$5:$B$204,2,FALSE),"SKU not found"))</f>
        <v/>
      </c>
      <c r="D231" s="24" t="n"/>
      <c r="E231" s="25" t="n"/>
      <c r="F231" s="24" t="n"/>
      <c r="G231" s="24" t="n"/>
      <c r="H231" s="24" t="n"/>
    </row>
    <row r="232">
      <c r="A232" s="43" t="n"/>
      <c r="B232" s="24" t="n"/>
      <c r="C232" s="44">
        <f>IF(B232="","",IFERROR(VLOOKUP(B232,Products!$A$5:$B$204,2,FALSE),"SKU not found"))</f>
        <v/>
      </c>
      <c r="D232" s="24" t="n"/>
      <c r="E232" s="25" t="n"/>
      <c r="F232" s="24" t="n"/>
      <c r="G232" s="24" t="n"/>
      <c r="H232" s="24" t="n"/>
    </row>
    <row r="233">
      <c r="A233" s="43" t="n"/>
      <c r="B233" s="24" t="n"/>
      <c r="C233" s="44">
        <f>IF(B233="","",IFERROR(VLOOKUP(B233,Products!$A$5:$B$204,2,FALSE),"SKU not found"))</f>
        <v/>
      </c>
      <c r="D233" s="24" t="n"/>
      <c r="E233" s="25" t="n"/>
      <c r="F233" s="24" t="n"/>
      <c r="G233" s="24" t="n"/>
      <c r="H233" s="24" t="n"/>
    </row>
    <row r="234">
      <c r="A234" s="43" t="n"/>
      <c r="B234" s="24" t="n"/>
      <c r="C234" s="44">
        <f>IF(B234="","",IFERROR(VLOOKUP(B234,Products!$A$5:$B$204,2,FALSE),"SKU not found"))</f>
        <v/>
      </c>
      <c r="D234" s="24" t="n"/>
      <c r="E234" s="25" t="n"/>
      <c r="F234" s="24" t="n"/>
      <c r="G234" s="24" t="n"/>
      <c r="H234" s="24" t="n"/>
    </row>
    <row r="235">
      <c r="A235" s="43" t="n"/>
      <c r="B235" s="24" t="n"/>
      <c r="C235" s="44">
        <f>IF(B235="","",IFERROR(VLOOKUP(B235,Products!$A$5:$B$204,2,FALSE),"SKU not found"))</f>
        <v/>
      </c>
      <c r="D235" s="24" t="n"/>
      <c r="E235" s="25" t="n"/>
      <c r="F235" s="24" t="n"/>
      <c r="G235" s="24" t="n"/>
      <c r="H235" s="24" t="n"/>
    </row>
    <row r="236">
      <c r="A236" s="43" t="n"/>
      <c r="B236" s="24" t="n"/>
      <c r="C236" s="44">
        <f>IF(B236="","",IFERROR(VLOOKUP(B236,Products!$A$5:$B$204,2,FALSE),"SKU not found"))</f>
        <v/>
      </c>
      <c r="D236" s="24" t="n"/>
      <c r="E236" s="25" t="n"/>
      <c r="F236" s="24" t="n"/>
      <c r="G236" s="24" t="n"/>
      <c r="H236" s="24" t="n"/>
    </row>
    <row r="237">
      <c r="A237" s="43" t="n"/>
      <c r="B237" s="24" t="n"/>
      <c r="C237" s="44">
        <f>IF(B237="","",IFERROR(VLOOKUP(B237,Products!$A$5:$B$204,2,FALSE),"SKU not found"))</f>
        <v/>
      </c>
      <c r="D237" s="24" t="n"/>
      <c r="E237" s="25" t="n"/>
      <c r="F237" s="24" t="n"/>
      <c r="G237" s="24" t="n"/>
      <c r="H237" s="24" t="n"/>
    </row>
    <row r="238">
      <c r="A238" s="43" t="n"/>
      <c r="B238" s="24" t="n"/>
      <c r="C238" s="44">
        <f>IF(B238="","",IFERROR(VLOOKUP(B238,Products!$A$5:$B$204,2,FALSE),"SKU not found"))</f>
        <v/>
      </c>
      <c r="D238" s="24" t="n"/>
      <c r="E238" s="25" t="n"/>
      <c r="F238" s="24" t="n"/>
      <c r="G238" s="24" t="n"/>
      <c r="H238" s="24" t="n"/>
    </row>
    <row r="239">
      <c r="A239" s="43" t="n"/>
      <c r="B239" s="24" t="n"/>
      <c r="C239" s="44">
        <f>IF(B239="","",IFERROR(VLOOKUP(B239,Products!$A$5:$B$204,2,FALSE),"SKU not found"))</f>
        <v/>
      </c>
      <c r="D239" s="24" t="n"/>
      <c r="E239" s="25" t="n"/>
      <c r="F239" s="24" t="n"/>
      <c r="G239" s="24" t="n"/>
      <c r="H239" s="24" t="n"/>
    </row>
    <row r="240">
      <c r="A240" s="43" t="n"/>
      <c r="B240" s="24" t="n"/>
      <c r="C240" s="44">
        <f>IF(B240="","",IFERROR(VLOOKUP(B240,Products!$A$5:$B$204,2,FALSE),"SKU not found"))</f>
        <v/>
      </c>
      <c r="D240" s="24" t="n"/>
      <c r="E240" s="25" t="n"/>
      <c r="F240" s="24" t="n"/>
      <c r="G240" s="24" t="n"/>
      <c r="H240" s="24" t="n"/>
    </row>
    <row r="241">
      <c r="A241" s="43" t="n"/>
      <c r="B241" s="24" t="n"/>
      <c r="C241" s="44">
        <f>IF(B241="","",IFERROR(VLOOKUP(B241,Products!$A$5:$B$204,2,FALSE),"SKU not found"))</f>
        <v/>
      </c>
      <c r="D241" s="24" t="n"/>
      <c r="E241" s="25" t="n"/>
      <c r="F241" s="24" t="n"/>
      <c r="G241" s="24" t="n"/>
      <c r="H241" s="24" t="n"/>
    </row>
    <row r="242">
      <c r="A242" s="43" t="n"/>
      <c r="B242" s="24" t="n"/>
      <c r="C242" s="44">
        <f>IF(B242="","",IFERROR(VLOOKUP(B242,Products!$A$5:$B$204,2,FALSE),"SKU not found"))</f>
        <v/>
      </c>
      <c r="D242" s="24" t="n"/>
      <c r="E242" s="25" t="n"/>
      <c r="F242" s="24" t="n"/>
      <c r="G242" s="24" t="n"/>
      <c r="H242" s="24" t="n"/>
    </row>
    <row r="243">
      <c r="A243" s="43" t="n"/>
      <c r="B243" s="24" t="n"/>
      <c r="C243" s="44">
        <f>IF(B243="","",IFERROR(VLOOKUP(B243,Products!$A$5:$B$204,2,FALSE),"SKU not found"))</f>
        <v/>
      </c>
      <c r="D243" s="24" t="n"/>
      <c r="E243" s="25" t="n"/>
      <c r="F243" s="24" t="n"/>
      <c r="G243" s="24" t="n"/>
      <c r="H243" s="24" t="n"/>
    </row>
    <row r="244">
      <c r="A244" s="43" t="n"/>
      <c r="B244" s="24" t="n"/>
      <c r="C244" s="44">
        <f>IF(B244="","",IFERROR(VLOOKUP(B244,Products!$A$5:$B$204,2,FALSE),"SKU not found"))</f>
        <v/>
      </c>
      <c r="D244" s="24" t="n"/>
      <c r="E244" s="25" t="n"/>
      <c r="F244" s="24" t="n"/>
      <c r="G244" s="24" t="n"/>
      <c r="H244" s="24" t="n"/>
    </row>
    <row r="245">
      <c r="A245" s="43" t="n"/>
      <c r="B245" s="24" t="n"/>
      <c r="C245" s="44">
        <f>IF(B245="","",IFERROR(VLOOKUP(B245,Products!$A$5:$B$204,2,FALSE),"SKU not found"))</f>
        <v/>
      </c>
      <c r="D245" s="24" t="n"/>
      <c r="E245" s="25" t="n"/>
      <c r="F245" s="24" t="n"/>
      <c r="G245" s="24" t="n"/>
      <c r="H245" s="24" t="n"/>
    </row>
    <row r="246">
      <c r="A246" s="43" t="n"/>
      <c r="B246" s="24" t="n"/>
      <c r="C246" s="44">
        <f>IF(B246="","",IFERROR(VLOOKUP(B246,Products!$A$5:$B$204,2,FALSE),"SKU not found"))</f>
        <v/>
      </c>
      <c r="D246" s="24" t="n"/>
      <c r="E246" s="25" t="n"/>
      <c r="F246" s="24" t="n"/>
      <c r="G246" s="24" t="n"/>
      <c r="H246" s="24" t="n"/>
    </row>
    <row r="247">
      <c r="A247" s="43" t="n"/>
      <c r="B247" s="24" t="n"/>
      <c r="C247" s="44">
        <f>IF(B247="","",IFERROR(VLOOKUP(B247,Products!$A$5:$B$204,2,FALSE),"SKU not found"))</f>
        <v/>
      </c>
      <c r="D247" s="24" t="n"/>
      <c r="E247" s="25" t="n"/>
      <c r="F247" s="24" t="n"/>
      <c r="G247" s="24" t="n"/>
      <c r="H247" s="24" t="n"/>
    </row>
    <row r="248">
      <c r="A248" s="43" t="n"/>
      <c r="B248" s="24" t="n"/>
      <c r="C248" s="44">
        <f>IF(B248="","",IFERROR(VLOOKUP(B248,Products!$A$5:$B$204,2,FALSE),"SKU not found"))</f>
        <v/>
      </c>
      <c r="D248" s="24" t="n"/>
      <c r="E248" s="25" t="n"/>
      <c r="F248" s="24" t="n"/>
      <c r="G248" s="24" t="n"/>
      <c r="H248" s="24" t="n"/>
    </row>
    <row r="249">
      <c r="A249" s="43" t="n"/>
      <c r="B249" s="24" t="n"/>
      <c r="C249" s="44">
        <f>IF(B249="","",IFERROR(VLOOKUP(B249,Products!$A$5:$B$204,2,FALSE),"SKU not found"))</f>
        <v/>
      </c>
      <c r="D249" s="24" t="n"/>
      <c r="E249" s="25" t="n"/>
      <c r="F249" s="24" t="n"/>
      <c r="G249" s="24" t="n"/>
      <c r="H249" s="24" t="n"/>
    </row>
    <row r="250">
      <c r="A250" s="43" t="n"/>
      <c r="B250" s="24" t="n"/>
      <c r="C250" s="44">
        <f>IF(B250="","",IFERROR(VLOOKUP(B250,Products!$A$5:$B$204,2,FALSE),"SKU not found"))</f>
        <v/>
      </c>
      <c r="D250" s="24" t="n"/>
      <c r="E250" s="25" t="n"/>
      <c r="F250" s="24" t="n"/>
      <c r="G250" s="24" t="n"/>
      <c r="H250" s="24" t="n"/>
    </row>
    <row r="251">
      <c r="A251" s="43" t="n"/>
      <c r="B251" s="24" t="n"/>
      <c r="C251" s="44">
        <f>IF(B251="","",IFERROR(VLOOKUP(B251,Products!$A$5:$B$204,2,FALSE),"SKU not found"))</f>
        <v/>
      </c>
      <c r="D251" s="24" t="n"/>
      <c r="E251" s="25" t="n"/>
      <c r="F251" s="24" t="n"/>
      <c r="G251" s="24" t="n"/>
      <c r="H251" s="24" t="n"/>
    </row>
    <row r="252">
      <c r="A252" s="43" t="n"/>
      <c r="B252" s="24" t="n"/>
      <c r="C252" s="44">
        <f>IF(B252="","",IFERROR(VLOOKUP(B252,Products!$A$5:$B$204,2,FALSE),"SKU not found"))</f>
        <v/>
      </c>
      <c r="D252" s="24" t="n"/>
      <c r="E252" s="25" t="n"/>
      <c r="F252" s="24" t="n"/>
      <c r="G252" s="24" t="n"/>
      <c r="H252" s="24" t="n"/>
    </row>
    <row r="253">
      <c r="A253" s="43" t="n"/>
      <c r="B253" s="24" t="n"/>
      <c r="C253" s="44">
        <f>IF(B253="","",IFERROR(VLOOKUP(B253,Products!$A$5:$B$204,2,FALSE),"SKU not found"))</f>
        <v/>
      </c>
      <c r="D253" s="24" t="n"/>
      <c r="E253" s="25" t="n"/>
      <c r="F253" s="24" t="n"/>
      <c r="G253" s="24" t="n"/>
      <c r="H253" s="24" t="n"/>
    </row>
    <row r="254">
      <c r="A254" s="43" t="n"/>
      <c r="B254" s="24" t="n"/>
      <c r="C254" s="44">
        <f>IF(B254="","",IFERROR(VLOOKUP(B254,Products!$A$5:$B$204,2,FALSE),"SKU not found"))</f>
        <v/>
      </c>
      <c r="D254" s="24" t="n"/>
      <c r="E254" s="25" t="n"/>
      <c r="F254" s="24" t="n"/>
      <c r="G254" s="24" t="n"/>
      <c r="H254" s="24" t="n"/>
    </row>
    <row r="255">
      <c r="A255" s="43" t="n"/>
      <c r="B255" s="24" t="n"/>
      <c r="C255" s="44">
        <f>IF(B255="","",IFERROR(VLOOKUP(B255,Products!$A$5:$B$204,2,FALSE),"SKU not found"))</f>
        <v/>
      </c>
      <c r="D255" s="24" t="n"/>
      <c r="E255" s="25" t="n"/>
      <c r="F255" s="24" t="n"/>
      <c r="G255" s="24" t="n"/>
      <c r="H255" s="24" t="n"/>
    </row>
    <row r="256">
      <c r="A256" s="43" t="n"/>
      <c r="B256" s="24" t="n"/>
      <c r="C256" s="44">
        <f>IF(B256="","",IFERROR(VLOOKUP(B256,Products!$A$5:$B$204,2,FALSE),"SKU not found"))</f>
        <v/>
      </c>
      <c r="D256" s="24" t="n"/>
      <c r="E256" s="25" t="n"/>
      <c r="F256" s="24" t="n"/>
      <c r="G256" s="24" t="n"/>
      <c r="H256" s="24" t="n"/>
    </row>
    <row r="257">
      <c r="A257" s="43" t="n"/>
      <c r="B257" s="24" t="n"/>
      <c r="C257" s="44">
        <f>IF(B257="","",IFERROR(VLOOKUP(B257,Products!$A$5:$B$204,2,FALSE),"SKU not found"))</f>
        <v/>
      </c>
      <c r="D257" s="24" t="n"/>
      <c r="E257" s="25" t="n"/>
      <c r="F257" s="24" t="n"/>
      <c r="G257" s="24" t="n"/>
      <c r="H257" s="24" t="n"/>
    </row>
    <row r="258">
      <c r="A258" s="43" t="n"/>
      <c r="B258" s="24" t="n"/>
      <c r="C258" s="44">
        <f>IF(B258="","",IFERROR(VLOOKUP(B258,Products!$A$5:$B$204,2,FALSE),"SKU not found"))</f>
        <v/>
      </c>
      <c r="D258" s="24" t="n"/>
      <c r="E258" s="25" t="n"/>
      <c r="F258" s="24" t="n"/>
      <c r="G258" s="24" t="n"/>
      <c r="H258" s="24" t="n"/>
    </row>
    <row r="259">
      <c r="A259" s="43" t="n"/>
      <c r="B259" s="24" t="n"/>
      <c r="C259" s="44">
        <f>IF(B259="","",IFERROR(VLOOKUP(B259,Products!$A$5:$B$204,2,FALSE),"SKU not found"))</f>
        <v/>
      </c>
      <c r="D259" s="24" t="n"/>
      <c r="E259" s="25" t="n"/>
      <c r="F259" s="24" t="n"/>
      <c r="G259" s="24" t="n"/>
      <c r="H259" s="24" t="n"/>
    </row>
    <row r="260">
      <c r="A260" s="43" t="n"/>
      <c r="B260" s="24" t="n"/>
      <c r="C260" s="44">
        <f>IF(B260="","",IFERROR(VLOOKUP(B260,Products!$A$5:$B$204,2,FALSE),"SKU not found"))</f>
        <v/>
      </c>
      <c r="D260" s="24" t="n"/>
      <c r="E260" s="25" t="n"/>
      <c r="F260" s="24" t="n"/>
      <c r="G260" s="24" t="n"/>
      <c r="H260" s="24" t="n"/>
    </row>
    <row r="261">
      <c r="A261" s="43" t="n"/>
      <c r="B261" s="24" t="n"/>
      <c r="C261" s="44">
        <f>IF(B261="","",IFERROR(VLOOKUP(B261,Products!$A$5:$B$204,2,FALSE),"SKU not found"))</f>
        <v/>
      </c>
      <c r="D261" s="24" t="n"/>
      <c r="E261" s="25" t="n"/>
      <c r="F261" s="24" t="n"/>
      <c r="G261" s="24" t="n"/>
      <c r="H261" s="24" t="n"/>
    </row>
    <row r="262">
      <c r="A262" s="43" t="n"/>
      <c r="B262" s="24" t="n"/>
      <c r="C262" s="44">
        <f>IF(B262="","",IFERROR(VLOOKUP(B262,Products!$A$5:$B$204,2,FALSE),"SKU not found"))</f>
        <v/>
      </c>
      <c r="D262" s="24" t="n"/>
      <c r="E262" s="25" t="n"/>
      <c r="F262" s="24" t="n"/>
      <c r="G262" s="24" t="n"/>
      <c r="H262" s="24" t="n"/>
    </row>
    <row r="263">
      <c r="A263" s="43" t="n"/>
      <c r="B263" s="24" t="n"/>
      <c r="C263" s="44">
        <f>IF(B263="","",IFERROR(VLOOKUP(B263,Products!$A$5:$B$204,2,FALSE),"SKU not found"))</f>
        <v/>
      </c>
      <c r="D263" s="24" t="n"/>
      <c r="E263" s="25" t="n"/>
      <c r="F263" s="24" t="n"/>
      <c r="G263" s="24" t="n"/>
      <c r="H263" s="24" t="n"/>
    </row>
    <row r="264">
      <c r="A264" s="43" t="n"/>
      <c r="B264" s="24" t="n"/>
      <c r="C264" s="44">
        <f>IF(B264="","",IFERROR(VLOOKUP(B264,Products!$A$5:$B$204,2,FALSE),"SKU not found"))</f>
        <v/>
      </c>
      <c r="D264" s="24" t="n"/>
      <c r="E264" s="25" t="n"/>
      <c r="F264" s="24" t="n"/>
      <c r="G264" s="24" t="n"/>
      <c r="H264" s="24" t="n"/>
    </row>
    <row r="265">
      <c r="A265" s="43" t="n"/>
      <c r="B265" s="24" t="n"/>
      <c r="C265" s="44">
        <f>IF(B265="","",IFERROR(VLOOKUP(B265,Products!$A$5:$B$204,2,FALSE),"SKU not found"))</f>
        <v/>
      </c>
      <c r="D265" s="24" t="n"/>
      <c r="E265" s="25" t="n"/>
      <c r="F265" s="24" t="n"/>
      <c r="G265" s="24" t="n"/>
      <c r="H265" s="24" t="n"/>
    </row>
    <row r="266">
      <c r="A266" s="43" t="n"/>
      <c r="B266" s="24" t="n"/>
      <c r="C266" s="44">
        <f>IF(B266="","",IFERROR(VLOOKUP(B266,Products!$A$5:$B$204,2,FALSE),"SKU not found"))</f>
        <v/>
      </c>
      <c r="D266" s="24" t="n"/>
      <c r="E266" s="25" t="n"/>
      <c r="F266" s="24" t="n"/>
      <c r="G266" s="24" t="n"/>
      <c r="H266" s="24" t="n"/>
    </row>
    <row r="267">
      <c r="A267" s="43" t="n"/>
      <c r="B267" s="24" t="n"/>
      <c r="C267" s="44">
        <f>IF(B267="","",IFERROR(VLOOKUP(B267,Products!$A$5:$B$204,2,FALSE),"SKU not found"))</f>
        <v/>
      </c>
      <c r="D267" s="24" t="n"/>
      <c r="E267" s="25" t="n"/>
      <c r="F267" s="24" t="n"/>
      <c r="G267" s="24" t="n"/>
      <c r="H267" s="24" t="n"/>
    </row>
    <row r="268">
      <c r="A268" s="43" t="n"/>
      <c r="B268" s="24" t="n"/>
      <c r="C268" s="44">
        <f>IF(B268="","",IFERROR(VLOOKUP(B268,Products!$A$5:$B$204,2,FALSE),"SKU not found"))</f>
        <v/>
      </c>
      <c r="D268" s="24" t="n"/>
      <c r="E268" s="25" t="n"/>
      <c r="F268" s="24" t="n"/>
      <c r="G268" s="24" t="n"/>
      <c r="H268" s="24" t="n"/>
    </row>
    <row r="269">
      <c r="A269" s="43" t="n"/>
      <c r="B269" s="24" t="n"/>
      <c r="C269" s="44">
        <f>IF(B269="","",IFERROR(VLOOKUP(B269,Products!$A$5:$B$204,2,FALSE),"SKU not found"))</f>
        <v/>
      </c>
      <c r="D269" s="24" t="n"/>
      <c r="E269" s="25" t="n"/>
      <c r="F269" s="24" t="n"/>
      <c r="G269" s="24" t="n"/>
      <c r="H269" s="24" t="n"/>
    </row>
    <row r="270">
      <c r="A270" s="43" t="n"/>
      <c r="B270" s="24" t="n"/>
      <c r="C270" s="44">
        <f>IF(B270="","",IFERROR(VLOOKUP(B270,Products!$A$5:$B$204,2,FALSE),"SKU not found"))</f>
        <v/>
      </c>
      <c r="D270" s="24" t="n"/>
      <c r="E270" s="25" t="n"/>
      <c r="F270" s="24" t="n"/>
      <c r="G270" s="24" t="n"/>
      <c r="H270" s="24" t="n"/>
    </row>
    <row r="271">
      <c r="A271" s="43" t="n"/>
      <c r="B271" s="24" t="n"/>
      <c r="C271" s="44">
        <f>IF(B271="","",IFERROR(VLOOKUP(B271,Products!$A$5:$B$204,2,FALSE),"SKU not found"))</f>
        <v/>
      </c>
      <c r="D271" s="24" t="n"/>
      <c r="E271" s="25" t="n"/>
      <c r="F271" s="24" t="n"/>
      <c r="G271" s="24" t="n"/>
      <c r="H271" s="24" t="n"/>
    </row>
    <row r="272">
      <c r="A272" s="43" t="n"/>
      <c r="B272" s="24" t="n"/>
      <c r="C272" s="44">
        <f>IF(B272="","",IFERROR(VLOOKUP(B272,Products!$A$5:$B$204,2,FALSE),"SKU not found"))</f>
        <v/>
      </c>
      <c r="D272" s="24" t="n"/>
      <c r="E272" s="25" t="n"/>
      <c r="F272" s="24" t="n"/>
      <c r="G272" s="24" t="n"/>
      <c r="H272" s="24" t="n"/>
    </row>
    <row r="273">
      <c r="A273" s="43" t="n"/>
      <c r="B273" s="24" t="n"/>
      <c r="C273" s="44">
        <f>IF(B273="","",IFERROR(VLOOKUP(B273,Products!$A$5:$B$204,2,FALSE),"SKU not found"))</f>
        <v/>
      </c>
      <c r="D273" s="24" t="n"/>
      <c r="E273" s="25" t="n"/>
      <c r="F273" s="24" t="n"/>
      <c r="G273" s="24" t="n"/>
      <c r="H273" s="24" t="n"/>
    </row>
    <row r="274">
      <c r="A274" s="43" t="n"/>
      <c r="B274" s="24" t="n"/>
      <c r="C274" s="44">
        <f>IF(B274="","",IFERROR(VLOOKUP(B274,Products!$A$5:$B$204,2,FALSE),"SKU not found"))</f>
        <v/>
      </c>
      <c r="D274" s="24" t="n"/>
      <c r="E274" s="25" t="n"/>
      <c r="F274" s="24" t="n"/>
      <c r="G274" s="24" t="n"/>
      <c r="H274" s="24" t="n"/>
    </row>
    <row r="275">
      <c r="A275" s="43" t="n"/>
      <c r="B275" s="24" t="n"/>
      <c r="C275" s="44">
        <f>IF(B275="","",IFERROR(VLOOKUP(B275,Products!$A$5:$B$204,2,FALSE),"SKU not found"))</f>
        <v/>
      </c>
      <c r="D275" s="24" t="n"/>
      <c r="E275" s="25" t="n"/>
      <c r="F275" s="24" t="n"/>
      <c r="G275" s="24" t="n"/>
      <c r="H275" s="24" t="n"/>
    </row>
    <row r="276">
      <c r="A276" s="43" t="n"/>
      <c r="B276" s="24" t="n"/>
      <c r="C276" s="44">
        <f>IF(B276="","",IFERROR(VLOOKUP(B276,Products!$A$5:$B$204,2,FALSE),"SKU not found"))</f>
        <v/>
      </c>
      <c r="D276" s="24" t="n"/>
      <c r="E276" s="25" t="n"/>
      <c r="F276" s="24" t="n"/>
      <c r="G276" s="24" t="n"/>
      <c r="H276" s="24" t="n"/>
    </row>
    <row r="277">
      <c r="A277" s="43" t="n"/>
      <c r="B277" s="24" t="n"/>
      <c r="C277" s="44">
        <f>IF(B277="","",IFERROR(VLOOKUP(B277,Products!$A$5:$B$204,2,FALSE),"SKU not found"))</f>
        <v/>
      </c>
      <c r="D277" s="24" t="n"/>
      <c r="E277" s="25" t="n"/>
      <c r="F277" s="24" t="n"/>
      <c r="G277" s="24" t="n"/>
      <c r="H277" s="24" t="n"/>
    </row>
    <row r="278">
      <c r="A278" s="43" t="n"/>
      <c r="B278" s="24" t="n"/>
      <c r="C278" s="44">
        <f>IF(B278="","",IFERROR(VLOOKUP(B278,Products!$A$5:$B$204,2,FALSE),"SKU not found"))</f>
        <v/>
      </c>
      <c r="D278" s="24" t="n"/>
      <c r="E278" s="25" t="n"/>
      <c r="F278" s="24" t="n"/>
      <c r="G278" s="24" t="n"/>
      <c r="H278" s="24" t="n"/>
    </row>
    <row r="279">
      <c r="A279" s="43" t="n"/>
      <c r="B279" s="24" t="n"/>
      <c r="C279" s="44">
        <f>IF(B279="","",IFERROR(VLOOKUP(B279,Products!$A$5:$B$204,2,FALSE),"SKU not found"))</f>
        <v/>
      </c>
      <c r="D279" s="24" t="n"/>
      <c r="E279" s="25" t="n"/>
      <c r="F279" s="24" t="n"/>
      <c r="G279" s="24" t="n"/>
      <c r="H279" s="24" t="n"/>
    </row>
    <row r="280">
      <c r="A280" s="43" t="n"/>
      <c r="B280" s="24" t="n"/>
      <c r="C280" s="44">
        <f>IF(B280="","",IFERROR(VLOOKUP(B280,Products!$A$5:$B$204,2,FALSE),"SKU not found"))</f>
        <v/>
      </c>
      <c r="D280" s="24" t="n"/>
      <c r="E280" s="25" t="n"/>
      <c r="F280" s="24" t="n"/>
      <c r="G280" s="24" t="n"/>
      <c r="H280" s="24" t="n"/>
    </row>
    <row r="281">
      <c r="A281" s="43" t="n"/>
      <c r="B281" s="24" t="n"/>
      <c r="C281" s="44">
        <f>IF(B281="","",IFERROR(VLOOKUP(B281,Products!$A$5:$B$204,2,FALSE),"SKU not found"))</f>
        <v/>
      </c>
      <c r="D281" s="24" t="n"/>
      <c r="E281" s="25" t="n"/>
      <c r="F281" s="24" t="n"/>
      <c r="G281" s="24" t="n"/>
      <c r="H281" s="24" t="n"/>
    </row>
    <row r="282">
      <c r="A282" s="43" t="n"/>
      <c r="B282" s="24" t="n"/>
      <c r="C282" s="44">
        <f>IF(B282="","",IFERROR(VLOOKUP(B282,Products!$A$5:$B$204,2,FALSE),"SKU not found"))</f>
        <v/>
      </c>
      <c r="D282" s="24" t="n"/>
      <c r="E282" s="25" t="n"/>
      <c r="F282" s="24" t="n"/>
      <c r="G282" s="24" t="n"/>
      <c r="H282" s="24" t="n"/>
    </row>
    <row r="283">
      <c r="A283" s="43" t="n"/>
      <c r="B283" s="24" t="n"/>
      <c r="C283" s="44">
        <f>IF(B283="","",IFERROR(VLOOKUP(B283,Products!$A$5:$B$204,2,FALSE),"SKU not found"))</f>
        <v/>
      </c>
      <c r="D283" s="24" t="n"/>
      <c r="E283" s="25" t="n"/>
      <c r="F283" s="24" t="n"/>
      <c r="G283" s="24" t="n"/>
      <c r="H283" s="24" t="n"/>
    </row>
    <row r="284">
      <c r="A284" s="43" t="n"/>
      <c r="B284" s="24" t="n"/>
      <c r="C284" s="44">
        <f>IF(B284="","",IFERROR(VLOOKUP(B284,Products!$A$5:$B$204,2,FALSE),"SKU not found"))</f>
        <v/>
      </c>
      <c r="D284" s="24" t="n"/>
      <c r="E284" s="25" t="n"/>
      <c r="F284" s="24" t="n"/>
      <c r="G284" s="24" t="n"/>
      <c r="H284" s="24" t="n"/>
    </row>
    <row r="285">
      <c r="A285" s="43" t="n"/>
      <c r="B285" s="24" t="n"/>
      <c r="C285" s="44">
        <f>IF(B285="","",IFERROR(VLOOKUP(B285,Products!$A$5:$B$204,2,FALSE),"SKU not found"))</f>
        <v/>
      </c>
      <c r="D285" s="24" t="n"/>
      <c r="E285" s="25" t="n"/>
      <c r="F285" s="24" t="n"/>
      <c r="G285" s="24" t="n"/>
      <c r="H285" s="24" t="n"/>
    </row>
    <row r="286">
      <c r="A286" s="43" t="n"/>
      <c r="B286" s="24" t="n"/>
      <c r="C286" s="44">
        <f>IF(B286="","",IFERROR(VLOOKUP(B286,Products!$A$5:$B$204,2,FALSE),"SKU not found"))</f>
        <v/>
      </c>
      <c r="D286" s="24" t="n"/>
      <c r="E286" s="25" t="n"/>
      <c r="F286" s="24" t="n"/>
      <c r="G286" s="24" t="n"/>
      <c r="H286" s="24" t="n"/>
    </row>
    <row r="287">
      <c r="A287" s="43" t="n"/>
      <c r="B287" s="24" t="n"/>
      <c r="C287" s="44">
        <f>IF(B287="","",IFERROR(VLOOKUP(B287,Products!$A$5:$B$204,2,FALSE),"SKU not found"))</f>
        <v/>
      </c>
      <c r="D287" s="24" t="n"/>
      <c r="E287" s="25" t="n"/>
      <c r="F287" s="24" t="n"/>
      <c r="G287" s="24" t="n"/>
      <c r="H287" s="24" t="n"/>
    </row>
    <row r="288">
      <c r="A288" s="43" t="n"/>
      <c r="B288" s="24" t="n"/>
      <c r="C288" s="44">
        <f>IF(B288="","",IFERROR(VLOOKUP(B288,Products!$A$5:$B$204,2,FALSE),"SKU not found"))</f>
        <v/>
      </c>
      <c r="D288" s="24" t="n"/>
      <c r="E288" s="25" t="n"/>
      <c r="F288" s="24" t="n"/>
      <c r="G288" s="24" t="n"/>
      <c r="H288" s="24" t="n"/>
    </row>
    <row r="289">
      <c r="A289" s="43" t="n"/>
      <c r="B289" s="24" t="n"/>
      <c r="C289" s="44">
        <f>IF(B289="","",IFERROR(VLOOKUP(B289,Products!$A$5:$B$204,2,FALSE),"SKU not found"))</f>
        <v/>
      </c>
      <c r="D289" s="24" t="n"/>
      <c r="E289" s="25" t="n"/>
      <c r="F289" s="24" t="n"/>
      <c r="G289" s="24" t="n"/>
      <c r="H289" s="24" t="n"/>
    </row>
    <row r="290">
      <c r="A290" s="43" t="n"/>
      <c r="B290" s="24" t="n"/>
      <c r="C290" s="44">
        <f>IF(B290="","",IFERROR(VLOOKUP(B290,Products!$A$5:$B$204,2,FALSE),"SKU not found"))</f>
        <v/>
      </c>
      <c r="D290" s="24" t="n"/>
      <c r="E290" s="25" t="n"/>
      <c r="F290" s="24" t="n"/>
      <c r="G290" s="24" t="n"/>
      <c r="H290" s="24" t="n"/>
    </row>
    <row r="291">
      <c r="A291" s="43" t="n"/>
      <c r="B291" s="24" t="n"/>
      <c r="C291" s="44">
        <f>IF(B291="","",IFERROR(VLOOKUP(B291,Products!$A$5:$B$204,2,FALSE),"SKU not found"))</f>
        <v/>
      </c>
      <c r="D291" s="24" t="n"/>
      <c r="E291" s="25" t="n"/>
      <c r="F291" s="24" t="n"/>
      <c r="G291" s="24" t="n"/>
      <c r="H291" s="24" t="n"/>
    </row>
    <row r="292">
      <c r="A292" s="43" t="n"/>
      <c r="B292" s="24" t="n"/>
      <c r="C292" s="44">
        <f>IF(B292="","",IFERROR(VLOOKUP(B292,Products!$A$5:$B$204,2,FALSE),"SKU not found"))</f>
        <v/>
      </c>
      <c r="D292" s="24" t="n"/>
      <c r="E292" s="25" t="n"/>
      <c r="F292" s="24" t="n"/>
      <c r="G292" s="24" t="n"/>
      <c r="H292" s="24" t="n"/>
    </row>
    <row r="293">
      <c r="A293" s="43" t="n"/>
      <c r="B293" s="24" t="n"/>
      <c r="C293" s="44">
        <f>IF(B293="","",IFERROR(VLOOKUP(B293,Products!$A$5:$B$204,2,FALSE),"SKU not found"))</f>
        <v/>
      </c>
      <c r="D293" s="24" t="n"/>
      <c r="E293" s="25" t="n"/>
      <c r="F293" s="24" t="n"/>
      <c r="G293" s="24" t="n"/>
      <c r="H293" s="24" t="n"/>
    </row>
    <row r="294">
      <c r="A294" s="43" t="n"/>
      <c r="B294" s="24" t="n"/>
      <c r="C294" s="44">
        <f>IF(B294="","",IFERROR(VLOOKUP(B294,Products!$A$5:$B$204,2,FALSE),"SKU not found"))</f>
        <v/>
      </c>
      <c r="D294" s="24" t="n"/>
      <c r="E294" s="25" t="n"/>
      <c r="F294" s="24" t="n"/>
      <c r="G294" s="24" t="n"/>
      <c r="H294" s="24" t="n"/>
    </row>
    <row r="295">
      <c r="A295" s="43" t="n"/>
      <c r="B295" s="24" t="n"/>
      <c r="C295" s="44">
        <f>IF(B295="","",IFERROR(VLOOKUP(B295,Products!$A$5:$B$204,2,FALSE),"SKU not found"))</f>
        <v/>
      </c>
      <c r="D295" s="24" t="n"/>
      <c r="E295" s="25" t="n"/>
      <c r="F295" s="24" t="n"/>
      <c r="G295" s="24" t="n"/>
      <c r="H295" s="24" t="n"/>
    </row>
    <row r="296">
      <c r="A296" s="43" t="n"/>
      <c r="B296" s="24" t="n"/>
      <c r="C296" s="44">
        <f>IF(B296="","",IFERROR(VLOOKUP(B296,Products!$A$5:$B$204,2,FALSE),"SKU not found"))</f>
        <v/>
      </c>
      <c r="D296" s="24" t="n"/>
      <c r="E296" s="25" t="n"/>
      <c r="F296" s="24" t="n"/>
      <c r="G296" s="24" t="n"/>
      <c r="H296" s="24" t="n"/>
    </row>
    <row r="297">
      <c r="A297" s="43" t="n"/>
      <c r="B297" s="24" t="n"/>
      <c r="C297" s="44">
        <f>IF(B297="","",IFERROR(VLOOKUP(B297,Products!$A$5:$B$204,2,FALSE),"SKU not found"))</f>
        <v/>
      </c>
      <c r="D297" s="24" t="n"/>
      <c r="E297" s="25" t="n"/>
      <c r="F297" s="24" t="n"/>
      <c r="G297" s="24" t="n"/>
      <c r="H297" s="24" t="n"/>
    </row>
    <row r="298">
      <c r="A298" s="43" t="n"/>
      <c r="B298" s="24" t="n"/>
      <c r="C298" s="44">
        <f>IF(B298="","",IFERROR(VLOOKUP(B298,Products!$A$5:$B$204,2,FALSE),"SKU not found"))</f>
        <v/>
      </c>
      <c r="D298" s="24" t="n"/>
      <c r="E298" s="25" t="n"/>
      <c r="F298" s="24" t="n"/>
      <c r="G298" s="24" t="n"/>
      <c r="H298" s="24" t="n"/>
    </row>
    <row r="299">
      <c r="A299" s="43" t="n"/>
      <c r="B299" s="24" t="n"/>
      <c r="C299" s="44">
        <f>IF(B299="","",IFERROR(VLOOKUP(B299,Products!$A$5:$B$204,2,FALSE),"SKU not found"))</f>
        <v/>
      </c>
      <c r="D299" s="24" t="n"/>
      <c r="E299" s="25" t="n"/>
      <c r="F299" s="24" t="n"/>
      <c r="G299" s="24" t="n"/>
      <c r="H299" s="24" t="n"/>
    </row>
    <row r="300">
      <c r="A300" s="43" t="n"/>
      <c r="B300" s="24" t="n"/>
      <c r="C300" s="44">
        <f>IF(B300="","",IFERROR(VLOOKUP(B300,Products!$A$5:$B$204,2,FALSE),"SKU not found"))</f>
        <v/>
      </c>
      <c r="D300" s="24" t="n"/>
      <c r="E300" s="25" t="n"/>
      <c r="F300" s="24" t="n"/>
      <c r="G300" s="24" t="n"/>
      <c r="H300" s="24" t="n"/>
    </row>
    <row r="301">
      <c r="A301" s="43" t="n"/>
      <c r="B301" s="24" t="n"/>
      <c r="C301" s="44">
        <f>IF(B301="","",IFERROR(VLOOKUP(B301,Products!$A$5:$B$204,2,FALSE),"SKU not found"))</f>
        <v/>
      </c>
      <c r="D301" s="24" t="n"/>
      <c r="E301" s="25" t="n"/>
      <c r="F301" s="24" t="n"/>
      <c r="G301" s="24" t="n"/>
      <c r="H301" s="24" t="n"/>
    </row>
    <row r="302">
      <c r="A302" s="43" t="n"/>
      <c r="B302" s="24" t="n"/>
      <c r="C302" s="44">
        <f>IF(B302="","",IFERROR(VLOOKUP(B302,Products!$A$5:$B$204,2,FALSE),"SKU not found"))</f>
        <v/>
      </c>
      <c r="D302" s="24" t="n"/>
      <c r="E302" s="25" t="n"/>
      <c r="F302" s="24" t="n"/>
      <c r="G302" s="24" t="n"/>
      <c r="H302" s="24" t="n"/>
    </row>
    <row r="303">
      <c r="A303" s="43" t="n"/>
      <c r="B303" s="24" t="n"/>
      <c r="C303" s="44">
        <f>IF(B303="","",IFERROR(VLOOKUP(B303,Products!$A$5:$B$204,2,FALSE),"SKU not found"))</f>
        <v/>
      </c>
      <c r="D303" s="24" t="n"/>
      <c r="E303" s="25" t="n"/>
      <c r="F303" s="24" t="n"/>
      <c r="G303" s="24" t="n"/>
      <c r="H303" s="24" t="n"/>
    </row>
    <row r="304">
      <c r="A304" s="43" t="n"/>
      <c r="B304" s="24" t="n"/>
      <c r="C304" s="44">
        <f>IF(B304="","",IFERROR(VLOOKUP(B304,Products!$A$5:$B$204,2,FALSE),"SKU not found"))</f>
        <v/>
      </c>
      <c r="D304" s="24" t="n"/>
      <c r="E304" s="25" t="n"/>
      <c r="F304" s="24" t="n"/>
      <c r="G304" s="24" t="n"/>
      <c r="H304" s="24" t="n"/>
    </row>
    <row r="305">
      <c r="A305" s="43" t="n"/>
      <c r="B305" s="24" t="n"/>
      <c r="C305" s="44">
        <f>IF(B305="","",IFERROR(VLOOKUP(B305,Products!$A$5:$B$204,2,FALSE),"SKU not found"))</f>
        <v/>
      </c>
      <c r="D305" s="24" t="n"/>
      <c r="E305" s="25" t="n"/>
      <c r="F305" s="24" t="n"/>
      <c r="G305" s="24" t="n"/>
      <c r="H305" s="24" t="n"/>
    </row>
    <row r="306">
      <c r="A306" s="43" t="n"/>
      <c r="B306" s="24" t="n"/>
      <c r="C306" s="44">
        <f>IF(B306="","",IFERROR(VLOOKUP(B306,Products!$A$5:$B$204,2,FALSE),"SKU not found"))</f>
        <v/>
      </c>
      <c r="D306" s="24" t="n"/>
      <c r="E306" s="25" t="n"/>
      <c r="F306" s="24" t="n"/>
      <c r="G306" s="24" t="n"/>
      <c r="H306" s="24" t="n"/>
    </row>
    <row r="307">
      <c r="A307" s="43" t="n"/>
      <c r="B307" s="24" t="n"/>
      <c r="C307" s="44">
        <f>IF(B307="","",IFERROR(VLOOKUP(B307,Products!$A$5:$B$204,2,FALSE),"SKU not found"))</f>
        <v/>
      </c>
      <c r="D307" s="24" t="n"/>
      <c r="E307" s="25" t="n"/>
      <c r="F307" s="24" t="n"/>
      <c r="G307" s="24" t="n"/>
      <c r="H307" s="24" t="n"/>
    </row>
    <row r="308">
      <c r="A308" s="43" t="n"/>
      <c r="B308" s="24" t="n"/>
      <c r="C308" s="44">
        <f>IF(B308="","",IFERROR(VLOOKUP(B308,Products!$A$5:$B$204,2,FALSE),"SKU not found"))</f>
        <v/>
      </c>
      <c r="D308" s="24" t="n"/>
      <c r="E308" s="25" t="n"/>
      <c r="F308" s="24" t="n"/>
      <c r="G308" s="24" t="n"/>
      <c r="H308" s="24" t="n"/>
    </row>
    <row r="309">
      <c r="A309" s="43" t="n"/>
      <c r="B309" s="24" t="n"/>
      <c r="C309" s="44">
        <f>IF(B309="","",IFERROR(VLOOKUP(B309,Products!$A$5:$B$204,2,FALSE),"SKU not found"))</f>
        <v/>
      </c>
      <c r="D309" s="24" t="n"/>
      <c r="E309" s="25" t="n"/>
      <c r="F309" s="24" t="n"/>
      <c r="G309" s="24" t="n"/>
      <c r="H309" s="24" t="n"/>
    </row>
    <row r="310">
      <c r="A310" s="43" t="n"/>
      <c r="B310" s="24" t="n"/>
      <c r="C310" s="44">
        <f>IF(B310="","",IFERROR(VLOOKUP(B310,Products!$A$5:$B$204,2,FALSE),"SKU not found"))</f>
        <v/>
      </c>
      <c r="D310" s="24" t="n"/>
      <c r="E310" s="25" t="n"/>
      <c r="F310" s="24" t="n"/>
      <c r="G310" s="24" t="n"/>
      <c r="H310" s="24" t="n"/>
    </row>
    <row r="311">
      <c r="A311" s="43" t="n"/>
      <c r="B311" s="24" t="n"/>
      <c r="C311" s="44">
        <f>IF(B311="","",IFERROR(VLOOKUP(B311,Products!$A$5:$B$204,2,FALSE),"SKU not found"))</f>
        <v/>
      </c>
      <c r="D311" s="24" t="n"/>
      <c r="E311" s="25" t="n"/>
      <c r="F311" s="24" t="n"/>
      <c r="G311" s="24" t="n"/>
      <c r="H311" s="24" t="n"/>
    </row>
    <row r="312">
      <c r="A312" s="43" t="n"/>
      <c r="B312" s="24" t="n"/>
      <c r="C312" s="44">
        <f>IF(B312="","",IFERROR(VLOOKUP(B312,Products!$A$5:$B$204,2,FALSE),"SKU not found"))</f>
        <v/>
      </c>
      <c r="D312" s="24" t="n"/>
      <c r="E312" s="25" t="n"/>
      <c r="F312" s="24" t="n"/>
      <c r="G312" s="24" t="n"/>
      <c r="H312" s="24" t="n"/>
    </row>
    <row r="313">
      <c r="A313" s="43" t="n"/>
      <c r="B313" s="24" t="n"/>
      <c r="C313" s="44">
        <f>IF(B313="","",IFERROR(VLOOKUP(B313,Products!$A$5:$B$204,2,FALSE),"SKU not found"))</f>
        <v/>
      </c>
      <c r="D313" s="24" t="n"/>
      <c r="E313" s="25" t="n"/>
      <c r="F313" s="24" t="n"/>
      <c r="G313" s="24" t="n"/>
      <c r="H313" s="24" t="n"/>
    </row>
    <row r="314">
      <c r="A314" s="43" t="n"/>
      <c r="B314" s="24" t="n"/>
      <c r="C314" s="44">
        <f>IF(B314="","",IFERROR(VLOOKUP(B314,Products!$A$5:$B$204,2,FALSE),"SKU not found"))</f>
        <v/>
      </c>
      <c r="D314" s="24" t="n"/>
      <c r="E314" s="25" t="n"/>
      <c r="F314" s="24" t="n"/>
      <c r="G314" s="24" t="n"/>
      <c r="H314" s="24" t="n"/>
    </row>
    <row r="315">
      <c r="A315" s="43" t="n"/>
      <c r="B315" s="24" t="n"/>
      <c r="C315" s="44">
        <f>IF(B315="","",IFERROR(VLOOKUP(B315,Products!$A$5:$B$204,2,FALSE),"SKU not found"))</f>
        <v/>
      </c>
      <c r="D315" s="24" t="n"/>
      <c r="E315" s="25" t="n"/>
      <c r="F315" s="24" t="n"/>
      <c r="G315" s="24" t="n"/>
      <c r="H315" s="24" t="n"/>
    </row>
    <row r="316">
      <c r="A316" s="43" t="n"/>
      <c r="B316" s="24" t="n"/>
      <c r="C316" s="44">
        <f>IF(B316="","",IFERROR(VLOOKUP(B316,Products!$A$5:$B$204,2,FALSE),"SKU not found"))</f>
        <v/>
      </c>
      <c r="D316" s="24" t="n"/>
      <c r="E316" s="25" t="n"/>
      <c r="F316" s="24" t="n"/>
      <c r="G316" s="24" t="n"/>
      <c r="H316" s="24" t="n"/>
    </row>
    <row r="317">
      <c r="A317" s="43" t="n"/>
      <c r="B317" s="24" t="n"/>
      <c r="C317" s="44">
        <f>IF(B317="","",IFERROR(VLOOKUP(B317,Products!$A$5:$B$204,2,FALSE),"SKU not found"))</f>
        <v/>
      </c>
      <c r="D317" s="24" t="n"/>
      <c r="E317" s="25" t="n"/>
      <c r="F317" s="24" t="n"/>
      <c r="G317" s="24" t="n"/>
      <c r="H317" s="24" t="n"/>
    </row>
    <row r="318">
      <c r="A318" s="43" t="n"/>
      <c r="B318" s="24" t="n"/>
      <c r="C318" s="44">
        <f>IF(B318="","",IFERROR(VLOOKUP(B318,Products!$A$5:$B$204,2,FALSE),"SKU not found"))</f>
        <v/>
      </c>
      <c r="D318" s="24" t="n"/>
      <c r="E318" s="25" t="n"/>
      <c r="F318" s="24" t="n"/>
      <c r="G318" s="24" t="n"/>
      <c r="H318" s="24" t="n"/>
    </row>
    <row r="319">
      <c r="A319" s="43" t="n"/>
      <c r="B319" s="24" t="n"/>
      <c r="C319" s="44">
        <f>IF(B319="","",IFERROR(VLOOKUP(B319,Products!$A$5:$B$204,2,FALSE),"SKU not found"))</f>
        <v/>
      </c>
      <c r="D319" s="24" t="n"/>
      <c r="E319" s="25" t="n"/>
      <c r="F319" s="24" t="n"/>
      <c r="G319" s="24" t="n"/>
      <c r="H319" s="24" t="n"/>
    </row>
    <row r="320">
      <c r="A320" s="43" t="n"/>
      <c r="B320" s="24" t="n"/>
      <c r="C320" s="44">
        <f>IF(B320="","",IFERROR(VLOOKUP(B320,Products!$A$5:$B$204,2,FALSE),"SKU not found"))</f>
        <v/>
      </c>
      <c r="D320" s="24" t="n"/>
      <c r="E320" s="25" t="n"/>
      <c r="F320" s="24" t="n"/>
      <c r="G320" s="24" t="n"/>
      <c r="H320" s="24" t="n"/>
    </row>
    <row r="321">
      <c r="A321" s="43" t="n"/>
      <c r="B321" s="24" t="n"/>
      <c r="C321" s="44">
        <f>IF(B321="","",IFERROR(VLOOKUP(B321,Products!$A$5:$B$204,2,FALSE),"SKU not found"))</f>
        <v/>
      </c>
      <c r="D321" s="24" t="n"/>
      <c r="E321" s="25" t="n"/>
      <c r="F321" s="24" t="n"/>
      <c r="G321" s="24" t="n"/>
      <c r="H321" s="24" t="n"/>
    </row>
    <row r="322">
      <c r="A322" s="43" t="n"/>
      <c r="B322" s="24" t="n"/>
      <c r="C322" s="44">
        <f>IF(B322="","",IFERROR(VLOOKUP(B322,Products!$A$5:$B$204,2,FALSE),"SKU not found"))</f>
        <v/>
      </c>
      <c r="D322" s="24" t="n"/>
      <c r="E322" s="25" t="n"/>
      <c r="F322" s="24" t="n"/>
      <c r="G322" s="24" t="n"/>
      <c r="H322" s="24" t="n"/>
    </row>
    <row r="323">
      <c r="A323" s="43" t="n"/>
      <c r="B323" s="24" t="n"/>
      <c r="C323" s="44">
        <f>IF(B323="","",IFERROR(VLOOKUP(B323,Products!$A$5:$B$204,2,FALSE),"SKU not found"))</f>
        <v/>
      </c>
      <c r="D323" s="24" t="n"/>
      <c r="E323" s="25" t="n"/>
      <c r="F323" s="24" t="n"/>
      <c r="G323" s="24" t="n"/>
      <c r="H323" s="24" t="n"/>
    </row>
    <row r="324">
      <c r="A324" s="43" t="n"/>
      <c r="B324" s="24" t="n"/>
      <c r="C324" s="44">
        <f>IF(B324="","",IFERROR(VLOOKUP(B324,Products!$A$5:$B$204,2,FALSE),"SKU not found"))</f>
        <v/>
      </c>
      <c r="D324" s="24" t="n"/>
      <c r="E324" s="25" t="n"/>
      <c r="F324" s="24" t="n"/>
      <c r="G324" s="24" t="n"/>
      <c r="H324" s="24" t="n"/>
    </row>
    <row r="325">
      <c r="A325" s="43" t="n"/>
      <c r="B325" s="24" t="n"/>
      <c r="C325" s="44">
        <f>IF(B325="","",IFERROR(VLOOKUP(B325,Products!$A$5:$B$204,2,FALSE),"SKU not found"))</f>
        <v/>
      </c>
      <c r="D325" s="24" t="n"/>
      <c r="E325" s="25" t="n"/>
      <c r="F325" s="24" t="n"/>
      <c r="G325" s="24" t="n"/>
      <c r="H325" s="24" t="n"/>
    </row>
    <row r="326">
      <c r="A326" s="43" t="n"/>
      <c r="B326" s="24" t="n"/>
      <c r="C326" s="44">
        <f>IF(B326="","",IFERROR(VLOOKUP(B326,Products!$A$5:$B$204,2,FALSE),"SKU not found"))</f>
        <v/>
      </c>
      <c r="D326" s="24" t="n"/>
      <c r="E326" s="25" t="n"/>
      <c r="F326" s="24" t="n"/>
      <c r="G326" s="24" t="n"/>
      <c r="H326" s="24" t="n"/>
    </row>
    <row r="327">
      <c r="A327" s="43" t="n"/>
      <c r="B327" s="24" t="n"/>
      <c r="C327" s="44">
        <f>IF(B327="","",IFERROR(VLOOKUP(B327,Products!$A$5:$B$204,2,FALSE),"SKU not found"))</f>
        <v/>
      </c>
      <c r="D327" s="24" t="n"/>
      <c r="E327" s="25" t="n"/>
      <c r="F327" s="24" t="n"/>
      <c r="G327" s="24" t="n"/>
      <c r="H327" s="24" t="n"/>
    </row>
    <row r="328">
      <c r="A328" s="43" t="n"/>
      <c r="B328" s="24" t="n"/>
      <c r="C328" s="44">
        <f>IF(B328="","",IFERROR(VLOOKUP(B328,Products!$A$5:$B$204,2,FALSE),"SKU not found"))</f>
        <v/>
      </c>
      <c r="D328" s="24" t="n"/>
      <c r="E328" s="25" t="n"/>
      <c r="F328" s="24" t="n"/>
      <c r="G328" s="24" t="n"/>
      <c r="H328" s="24" t="n"/>
    </row>
    <row r="329">
      <c r="A329" s="43" t="n"/>
      <c r="B329" s="24" t="n"/>
      <c r="C329" s="44">
        <f>IF(B329="","",IFERROR(VLOOKUP(B329,Products!$A$5:$B$204,2,FALSE),"SKU not found"))</f>
        <v/>
      </c>
      <c r="D329" s="24" t="n"/>
      <c r="E329" s="25" t="n"/>
      <c r="F329" s="24" t="n"/>
      <c r="G329" s="24" t="n"/>
      <c r="H329" s="24" t="n"/>
    </row>
    <row r="330">
      <c r="A330" s="43" t="n"/>
      <c r="B330" s="24" t="n"/>
      <c r="C330" s="44">
        <f>IF(B330="","",IFERROR(VLOOKUP(B330,Products!$A$5:$B$204,2,FALSE),"SKU not found"))</f>
        <v/>
      </c>
      <c r="D330" s="24" t="n"/>
      <c r="E330" s="25" t="n"/>
      <c r="F330" s="24" t="n"/>
      <c r="G330" s="24" t="n"/>
      <c r="H330" s="24" t="n"/>
    </row>
    <row r="331">
      <c r="A331" s="43" t="n"/>
      <c r="B331" s="24" t="n"/>
      <c r="C331" s="44">
        <f>IF(B331="","",IFERROR(VLOOKUP(B331,Products!$A$5:$B$204,2,FALSE),"SKU not found"))</f>
        <v/>
      </c>
      <c r="D331" s="24" t="n"/>
      <c r="E331" s="25" t="n"/>
      <c r="F331" s="24" t="n"/>
      <c r="G331" s="24" t="n"/>
      <c r="H331" s="24" t="n"/>
    </row>
    <row r="332">
      <c r="A332" s="43" t="n"/>
      <c r="B332" s="24" t="n"/>
      <c r="C332" s="44">
        <f>IF(B332="","",IFERROR(VLOOKUP(B332,Products!$A$5:$B$204,2,FALSE),"SKU not found"))</f>
        <v/>
      </c>
      <c r="D332" s="24" t="n"/>
      <c r="E332" s="25" t="n"/>
      <c r="F332" s="24" t="n"/>
      <c r="G332" s="24" t="n"/>
      <c r="H332" s="24" t="n"/>
    </row>
    <row r="333">
      <c r="A333" s="43" t="n"/>
      <c r="B333" s="24" t="n"/>
      <c r="C333" s="44">
        <f>IF(B333="","",IFERROR(VLOOKUP(B333,Products!$A$5:$B$204,2,FALSE),"SKU not found"))</f>
        <v/>
      </c>
      <c r="D333" s="24" t="n"/>
      <c r="E333" s="25" t="n"/>
      <c r="F333" s="24" t="n"/>
      <c r="G333" s="24" t="n"/>
      <c r="H333" s="24" t="n"/>
    </row>
    <row r="334">
      <c r="A334" s="43" t="n"/>
      <c r="B334" s="24" t="n"/>
      <c r="C334" s="44">
        <f>IF(B334="","",IFERROR(VLOOKUP(B334,Products!$A$5:$B$204,2,FALSE),"SKU not found"))</f>
        <v/>
      </c>
      <c r="D334" s="24" t="n"/>
      <c r="E334" s="25" t="n"/>
      <c r="F334" s="24" t="n"/>
      <c r="G334" s="24" t="n"/>
      <c r="H334" s="24" t="n"/>
    </row>
    <row r="335">
      <c r="A335" s="43" t="n"/>
      <c r="B335" s="24" t="n"/>
      <c r="C335" s="44">
        <f>IF(B335="","",IFERROR(VLOOKUP(B335,Products!$A$5:$B$204,2,FALSE),"SKU not found"))</f>
        <v/>
      </c>
      <c r="D335" s="24" t="n"/>
      <c r="E335" s="25" t="n"/>
      <c r="F335" s="24" t="n"/>
      <c r="G335" s="24" t="n"/>
      <c r="H335" s="24" t="n"/>
    </row>
    <row r="336">
      <c r="A336" s="43" t="n"/>
      <c r="B336" s="24" t="n"/>
      <c r="C336" s="44">
        <f>IF(B336="","",IFERROR(VLOOKUP(B336,Products!$A$5:$B$204,2,FALSE),"SKU not found"))</f>
        <v/>
      </c>
      <c r="D336" s="24" t="n"/>
      <c r="E336" s="25" t="n"/>
      <c r="F336" s="24" t="n"/>
      <c r="G336" s="24" t="n"/>
      <c r="H336" s="24" t="n"/>
    </row>
    <row r="337">
      <c r="A337" s="43" t="n"/>
      <c r="B337" s="24" t="n"/>
      <c r="C337" s="44">
        <f>IF(B337="","",IFERROR(VLOOKUP(B337,Products!$A$5:$B$204,2,FALSE),"SKU not found"))</f>
        <v/>
      </c>
      <c r="D337" s="24" t="n"/>
      <c r="E337" s="25" t="n"/>
      <c r="F337" s="24" t="n"/>
      <c r="G337" s="24" t="n"/>
      <c r="H337" s="24" t="n"/>
    </row>
    <row r="338">
      <c r="A338" s="43" t="n"/>
      <c r="B338" s="24" t="n"/>
      <c r="C338" s="44">
        <f>IF(B338="","",IFERROR(VLOOKUP(B338,Products!$A$5:$B$204,2,FALSE),"SKU not found"))</f>
        <v/>
      </c>
      <c r="D338" s="24" t="n"/>
      <c r="E338" s="25" t="n"/>
      <c r="F338" s="24" t="n"/>
      <c r="G338" s="24" t="n"/>
      <c r="H338" s="24" t="n"/>
    </row>
    <row r="339">
      <c r="A339" s="43" t="n"/>
      <c r="B339" s="24" t="n"/>
      <c r="C339" s="44">
        <f>IF(B339="","",IFERROR(VLOOKUP(B339,Products!$A$5:$B$204,2,FALSE),"SKU not found"))</f>
        <v/>
      </c>
      <c r="D339" s="24" t="n"/>
      <c r="E339" s="25" t="n"/>
      <c r="F339" s="24" t="n"/>
      <c r="G339" s="24" t="n"/>
      <c r="H339" s="24" t="n"/>
    </row>
    <row r="340">
      <c r="A340" s="43" t="n"/>
      <c r="B340" s="24" t="n"/>
      <c r="C340" s="44">
        <f>IF(B340="","",IFERROR(VLOOKUP(B340,Products!$A$5:$B$204,2,FALSE),"SKU not found"))</f>
        <v/>
      </c>
      <c r="D340" s="24" t="n"/>
      <c r="E340" s="25" t="n"/>
      <c r="F340" s="24" t="n"/>
      <c r="G340" s="24" t="n"/>
      <c r="H340" s="24" t="n"/>
    </row>
    <row r="341">
      <c r="A341" s="43" t="n"/>
      <c r="B341" s="24" t="n"/>
      <c r="C341" s="44">
        <f>IF(B341="","",IFERROR(VLOOKUP(B341,Products!$A$5:$B$204,2,FALSE),"SKU not found"))</f>
        <v/>
      </c>
      <c r="D341" s="24" t="n"/>
      <c r="E341" s="25" t="n"/>
      <c r="F341" s="24" t="n"/>
      <c r="G341" s="24" t="n"/>
      <c r="H341" s="24" t="n"/>
    </row>
    <row r="342">
      <c r="A342" s="43" t="n"/>
      <c r="B342" s="24" t="n"/>
      <c r="C342" s="44">
        <f>IF(B342="","",IFERROR(VLOOKUP(B342,Products!$A$5:$B$204,2,FALSE),"SKU not found"))</f>
        <v/>
      </c>
      <c r="D342" s="24" t="n"/>
      <c r="E342" s="25" t="n"/>
      <c r="F342" s="24" t="n"/>
      <c r="G342" s="24" t="n"/>
      <c r="H342" s="24" t="n"/>
    </row>
    <row r="343">
      <c r="A343" s="43" t="n"/>
      <c r="B343" s="24" t="n"/>
      <c r="C343" s="44">
        <f>IF(B343="","",IFERROR(VLOOKUP(B343,Products!$A$5:$B$204,2,FALSE),"SKU not found"))</f>
        <v/>
      </c>
      <c r="D343" s="24" t="n"/>
      <c r="E343" s="25" t="n"/>
      <c r="F343" s="24" t="n"/>
      <c r="G343" s="24" t="n"/>
      <c r="H343" s="24" t="n"/>
    </row>
    <row r="344">
      <c r="A344" s="43" t="n"/>
      <c r="B344" s="24" t="n"/>
      <c r="C344" s="44">
        <f>IF(B344="","",IFERROR(VLOOKUP(B344,Products!$A$5:$B$204,2,FALSE),"SKU not found"))</f>
        <v/>
      </c>
      <c r="D344" s="24" t="n"/>
      <c r="E344" s="25" t="n"/>
      <c r="F344" s="24" t="n"/>
      <c r="G344" s="24" t="n"/>
      <c r="H344" s="24" t="n"/>
    </row>
    <row r="345">
      <c r="A345" s="43" t="n"/>
      <c r="B345" s="24" t="n"/>
      <c r="C345" s="44">
        <f>IF(B345="","",IFERROR(VLOOKUP(B345,Products!$A$5:$B$204,2,FALSE),"SKU not found"))</f>
        <v/>
      </c>
      <c r="D345" s="24" t="n"/>
      <c r="E345" s="25" t="n"/>
      <c r="F345" s="24" t="n"/>
      <c r="G345" s="24" t="n"/>
      <c r="H345" s="24" t="n"/>
    </row>
    <row r="346">
      <c r="A346" s="43" t="n"/>
      <c r="B346" s="24" t="n"/>
      <c r="C346" s="44">
        <f>IF(B346="","",IFERROR(VLOOKUP(B346,Products!$A$5:$B$204,2,FALSE),"SKU not found"))</f>
        <v/>
      </c>
      <c r="D346" s="24" t="n"/>
      <c r="E346" s="25" t="n"/>
      <c r="F346" s="24" t="n"/>
      <c r="G346" s="24" t="n"/>
      <c r="H346" s="24" t="n"/>
    </row>
    <row r="347">
      <c r="A347" s="43" t="n"/>
      <c r="B347" s="24" t="n"/>
      <c r="C347" s="44">
        <f>IF(B347="","",IFERROR(VLOOKUP(B347,Products!$A$5:$B$204,2,FALSE),"SKU not found"))</f>
        <v/>
      </c>
      <c r="D347" s="24" t="n"/>
      <c r="E347" s="25" t="n"/>
      <c r="F347" s="24" t="n"/>
      <c r="G347" s="24" t="n"/>
      <c r="H347" s="24" t="n"/>
    </row>
    <row r="348">
      <c r="A348" s="43" t="n"/>
      <c r="B348" s="24" t="n"/>
      <c r="C348" s="44">
        <f>IF(B348="","",IFERROR(VLOOKUP(B348,Products!$A$5:$B$204,2,FALSE),"SKU not found"))</f>
        <v/>
      </c>
      <c r="D348" s="24" t="n"/>
      <c r="E348" s="25" t="n"/>
      <c r="F348" s="24" t="n"/>
      <c r="G348" s="24" t="n"/>
      <c r="H348" s="24" t="n"/>
    </row>
    <row r="349">
      <c r="A349" s="43" t="n"/>
      <c r="B349" s="24" t="n"/>
      <c r="C349" s="44">
        <f>IF(B349="","",IFERROR(VLOOKUP(B349,Products!$A$5:$B$204,2,FALSE),"SKU not found"))</f>
        <v/>
      </c>
      <c r="D349" s="24" t="n"/>
      <c r="E349" s="25" t="n"/>
      <c r="F349" s="24" t="n"/>
      <c r="G349" s="24" t="n"/>
      <c r="H349" s="24" t="n"/>
    </row>
    <row r="350">
      <c r="A350" s="43" t="n"/>
      <c r="B350" s="24" t="n"/>
      <c r="C350" s="44">
        <f>IF(B350="","",IFERROR(VLOOKUP(B350,Products!$A$5:$B$204,2,FALSE),"SKU not found"))</f>
        <v/>
      </c>
      <c r="D350" s="24" t="n"/>
      <c r="E350" s="25" t="n"/>
      <c r="F350" s="24" t="n"/>
      <c r="G350" s="24" t="n"/>
      <c r="H350" s="24" t="n"/>
    </row>
    <row r="351">
      <c r="A351" s="43" t="n"/>
      <c r="B351" s="24" t="n"/>
      <c r="C351" s="44">
        <f>IF(B351="","",IFERROR(VLOOKUP(B351,Products!$A$5:$B$204,2,FALSE),"SKU not found"))</f>
        <v/>
      </c>
      <c r="D351" s="24" t="n"/>
      <c r="E351" s="25" t="n"/>
      <c r="F351" s="24" t="n"/>
      <c r="G351" s="24" t="n"/>
      <c r="H351" s="24" t="n"/>
    </row>
    <row r="352">
      <c r="A352" s="43" t="n"/>
      <c r="B352" s="24" t="n"/>
      <c r="C352" s="44">
        <f>IF(B352="","",IFERROR(VLOOKUP(B352,Products!$A$5:$B$204,2,FALSE),"SKU not found"))</f>
        <v/>
      </c>
      <c r="D352" s="24" t="n"/>
      <c r="E352" s="25" t="n"/>
      <c r="F352" s="24" t="n"/>
      <c r="G352" s="24" t="n"/>
      <c r="H352" s="24" t="n"/>
    </row>
    <row r="353">
      <c r="A353" s="43" t="n"/>
      <c r="B353" s="24" t="n"/>
      <c r="C353" s="44">
        <f>IF(B353="","",IFERROR(VLOOKUP(B353,Products!$A$5:$B$204,2,FALSE),"SKU not found"))</f>
        <v/>
      </c>
      <c r="D353" s="24" t="n"/>
      <c r="E353" s="25" t="n"/>
      <c r="F353" s="24" t="n"/>
      <c r="G353" s="24" t="n"/>
      <c r="H353" s="24" t="n"/>
    </row>
    <row r="354">
      <c r="A354" s="43" t="n"/>
      <c r="B354" s="24" t="n"/>
      <c r="C354" s="44">
        <f>IF(B354="","",IFERROR(VLOOKUP(B354,Products!$A$5:$B$204,2,FALSE),"SKU not found"))</f>
        <v/>
      </c>
      <c r="D354" s="24" t="n"/>
      <c r="E354" s="25" t="n"/>
      <c r="F354" s="24" t="n"/>
      <c r="G354" s="24" t="n"/>
      <c r="H354" s="24" t="n"/>
    </row>
    <row r="355">
      <c r="A355" s="43" t="n"/>
      <c r="B355" s="24" t="n"/>
      <c r="C355" s="44">
        <f>IF(B355="","",IFERROR(VLOOKUP(B355,Products!$A$5:$B$204,2,FALSE),"SKU not found"))</f>
        <v/>
      </c>
      <c r="D355" s="24" t="n"/>
      <c r="E355" s="25" t="n"/>
      <c r="F355" s="24" t="n"/>
      <c r="G355" s="24" t="n"/>
      <c r="H355" s="24" t="n"/>
    </row>
    <row r="356">
      <c r="A356" s="43" t="n"/>
      <c r="B356" s="24" t="n"/>
      <c r="C356" s="44">
        <f>IF(B356="","",IFERROR(VLOOKUP(B356,Products!$A$5:$B$204,2,FALSE),"SKU not found"))</f>
        <v/>
      </c>
      <c r="D356" s="24" t="n"/>
      <c r="E356" s="25" t="n"/>
      <c r="F356" s="24" t="n"/>
      <c r="G356" s="24" t="n"/>
      <c r="H356" s="24" t="n"/>
    </row>
    <row r="357">
      <c r="A357" s="43" t="n"/>
      <c r="B357" s="24" t="n"/>
      <c r="C357" s="44">
        <f>IF(B357="","",IFERROR(VLOOKUP(B357,Products!$A$5:$B$204,2,FALSE),"SKU not found"))</f>
        <v/>
      </c>
      <c r="D357" s="24" t="n"/>
      <c r="E357" s="25" t="n"/>
      <c r="F357" s="24" t="n"/>
      <c r="G357" s="24" t="n"/>
      <c r="H357" s="24" t="n"/>
    </row>
    <row r="358">
      <c r="A358" s="43" t="n"/>
      <c r="B358" s="24" t="n"/>
      <c r="C358" s="44">
        <f>IF(B358="","",IFERROR(VLOOKUP(B358,Products!$A$5:$B$204,2,FALSE),"SKU not found"))</f>
        <v/>
      </c>
      <c r="D358" s="24" t="n"/>
      <c r="E358" s="25" t="n"/>
      <c r="F358" s="24" t="n"/>
      <c r="G358" s="24" t="n"/>
      <c r="H358" s="24" t="n"/>
    </row>
    <row r="359">
      <c r="A359" s="43" t="n"/>
      <c r="B359" s="24" t="n"/>
      <c r="C359" s="44">
        <f>IF(B359="","",IFERROR(VLOOKUP(B359,Products!$A$5:$B$204,2,FALSE),"SKU not found"))</f>
        <v/>
      </c>
      <c r="D359" s="24" t="n"/>
      <c r="E359" s="25" t="n"/>
      <c r="F359" s="24" t="n"/>
      <c r="G359" s="24" t="n"/>
      <c r="H359" s="24" t="n"/>
    </row>
    <row r="360">
      <c r="A360" s="43" t="n"/>
      <c r="B360" s="24" t="n"/>
      <c r="C360" s="44">
        <f>IF(B360="","",IFERROR(VLOOKUP(B360,Products!$A$5:$B$204,2,FALSE),"SKU not found"))</f>
        <v/>
      </c>
      <c r="D360" s="24" t="n"/>
      <c r="E360" s="25" t="n"/>
      <c r="F360" s="24" t="n"/>
      <c r="G360" s="24" t="n"/>
      <c r="H360" s="24" t="n"/>
    </row>
    <row r="361">
      <c r="A361" s="43" t="n"/>
      <c r="B361" s="24" t="n"/>
      <c r="C361" s="44">
        <f>IF(B361="","",IFERROR(VLOOKUP(B361,Products!$A$5:$B$204,2,FALSE),"SKU not found"))</f>
        <v/>
      </c>
      <c r="D361" s="24" t="n"/>
      <c r="E361" s="25" t="n"/>
      <c r="F361" s="24" t="n"/>
      <c r="G361" s="24" t="n"/>
      <c r="H361" s="24" t="n"/>
    </row>
    <row r="362">
      <c r="A362" s="43" t="n"/>
      <c r="B362" s="24" t="n"/>
      <c r="C362" s="44">
        <f>IF(B362="","",IFERROR(VLOOKUP(B362,Products!$A$5:$B$204,2,FALSE),"SKU not found"))</f>
        <v/>
      </c>
      <c r="D362" s="24" t="n"/>
      <c r="E362" s="25" t="n"/>
      <c r="F362" s="24" t="n"/>
      <c r="G362" s="24" t="n"/>
      <c r="H362" s="24" t="n"/>
    </row>
    <row r="363">
      <c r="A363" s="43" t="n"/>
      <c r="B363" s="24" t="n"/>
      <c r="C363" s="44">
        <f>IF(B363="","",IFERROR(VLOOKUP(B363,Products!$A$5:$B$204,2,FALSE),"SKU not found"))</f>
        <v/>
      </c>
      <c r="D363" s="24" t="n"/>
      <c r="E363" s="25" t="n"/>
      <c r="F363" s="24" t="n"/>
      <c r="G363" s="24" t="n"/>
      <c r="H363" s="24" t="n"/>
    </row>
    <row r="364">
      <c r="A364" s="43" t="n"/>
      <c r="B364" s="24" t="n"/>
      <c r="C364" s="44">
        <f>IF(B364="","",IFERROR(VLOOKUP(B364,Products!$A$5:$B$204,2,FALSE),"SKU not found"))</f>
        <v/>
      </c>
      <c r="D364" s="24" t="n"/>
      <c r="E364" s="25" t="n"/>
      <c r="F364" s="24" t="n"/>
      <c r="G364" s="24" t="n"/>
      <c r="H364" s="24" t="n"/>
    </row>
    <row r="365">
      <c r="A365" s="43" t="n"/>
      <c r="B365" s="24" t="n"/>
      <c r="C365" s="44">
        <f>IF(B365="","",IFERROR(VLOOKUP(B365,Products!$A$5:$B$204,2,FALSE),"SKU not found"))</f>
        <v/>
      </c>
      <c r="D365" s="24" t="n"/>
      <c r="E365" s="25" t="n"/>
      <c r="F365" s="24" t="n"/>
      <c r="G365" s="24" t="n"/>
      <c r="H365" s="24" t="n"/>
    </row>
    <row r="366">
      <c r="A366" s="43" t="n"/>
      <c r="B366" s="24" t="n"/>
      <c r="C366" s="44">
        <f>IF(B366="","",IFERROR(VLOOKUP(B366,Products!$A$5:$B$204,2,FALSE),"SKU not found"))</f>
        <v/>
      </c>
      <c r="D366" s="24" t="n"/>
      <c r="E366" s="25" t="n"/>
      <c r="F366" s="24" t="n"/>
      <c r="G366" s="24" t="n"/>
      <c r="H366" s="24" t="n"/>
    </row>
    <row r="367">
      <c r="A367" s="43" t="n"/>
      <c r="B367" s="24" t="n"/>
      <c r="C367" s="44">
        <f>IF(B367="","",IFERROR(VLOOKUP(B367,Products!$A$5:$B$204,2,FALSE),"SKU not found"))</f>
        <v/>
      </c>
      <c r="D367" s="24" t="n"/>
      <c r="E367" s="25" t="n"/>
      <c r="F367" s="24" t="n"/>
      <c r="G367" s="24" t="n"/>
      <c r="H367" s="24" t="n"/>
    </row>
    <row r="368">
      <c r="A368" s="43" t="n"/>
      <c r="B368" s="24" t="n"/>
      <c r="C368" s="44">
        <f>IF(B368="","",IFERROR(VLOOKUP(B368,Products!$A$5:$B$204,2,FALSE),"SKU not found"))</f>
        <v/>
      </c>
      <c r="D368" s="24" t="n"/>
      <c r="E368" s="25" t="n"/>
      <c r="F368" s="24" t="n"/>
      <c r="G368" s="24" t="n"/>
      <c r="H368" s="24" t="n"/>
    </row>
    <row r="369">
      <c r="A369" s="43" t="n"/>
      <c r="B369" s="24" t="n"/>
      <c r="C369" s="44">
        <f>IF(B369="","",IFERROR(VLOOKUP(B369,Products!$A$5:$B$204,2,FALSE),"SKU not found"))</f>
        <v/>
      </c>
      <c r="D369" s="24" t="n"/>
      <c r="E369" s="25" t="n"/>
      <c r="F369" s="24" t="n"/>
      <c r="G369" s="24" t="n"/>
      <c r="H369" s="24" t="n"/>
    </row>
    <row r="370">
      <c r="A370" s="43" t="n"/>
      <c r="B370" s="24" t="n"/>
      <c r="C370" s="44">
        <f>IF(B370="","",IFERROR(VLOOKUP(B370,Products!$A$5:$B$204,2,FALSE),"SKU not found"))</f>
        <v/>
      </c>
      <c r="D370" s="24" t="n"/>
      <c r="E370" s="25" t="n"/>
      <c r="F370" s="24" t="n"/>
      <c r="G370" s="24" t="n"/>
      <c r="H370" s="24" t="n"/>
    </row>
    <row r="371">
      <c r="A371" s="43" t="n"/>
      <c r="B371" s="24" t="n"/>
      <c r="C371" s="44">
        <f>IF(B371="","",IFERROR(VLOOKUP(B371,Products!$A$5:$B$204,2,FALSE),"SKU not found"))</f>
        <v/>
      </c>
      <c r="D371" s="24" t="n"/>
      <c r="E371" s="25" t="n"/>
      <c r="F371" s="24" t="n"/>
      <c r="G371" s="24" t="n"/>
      <c r="H371" s="24" t="n"/>
    </row>
    <row r="372">
      <c r="A372" s="43" t="n"/>
      <c r="B372" s="24" t="n"/>
      <c r="C372" s="44">
        <f>IF(B372="","",IFERROR(VLOOKUP(B372,Products!$A$5:$B$204,2,FALSE),"SKU not found"))</f>
        <v/>
      </c>
      <c r="D372" s="24" t="n"/>
      <c r="E372" s="25" t="n"/>
      <c r="F372" s="24" t="n"/>
      <c r="G372" s="24" t="n"/>
      <c r="H372" s="24" t="n"/>
    </row>
    <row r="373">
      <c r="A373" s="43" t="n"/>
      <c r="B373" s="24" t="n"/>
      <c r="C373" s="44">
        <f>IF(B373="","",IFERROR(VLOOKUP(B373,Products!$A$5:$B$204,2,FALSE),"SKU not found"))</f>
        <v/>
      </c>
      <c r="D373" s="24" t="n"/>
      <c r="E373" s="25" t="n"/>
      <c r="F373" s="24" t="n"/>
      <c r="G373" s="24" t="n"/>
      <c r="H373" s="24" t="n"/>
    </row>
    <row r="374">
      <c r="A374" s="43" t="n"/>
      <c r="B374" s="24" t="n"/>
      <c r="C374" s="44">
        <f>IF(B374="","",IFERROR(VLOOKUP(B374,Products!$A$5:$B$204,2,FALSE),"SKU not found"))</f>
        <v/>
      </c>
      <c r="D374" s="24" t="n"/>
      <c r="E374" s="25" t="n"/>
      <c r="F374" s="24" t="n"/>
      <c r="G374" s="24" t="n"/>
      <c r="H374" s="24" t="n"/>
    </row>
    <row r="375">
      <c r="A375" s="43" t="n"/>
      <c r="B375" s="24" t="n"/>
      <c r="C375" s="44">
        <f>IF(B375="","",IFERROR(VLOOKUP(B375,Products!$A$5:$B$204,2,FALSE),"SKU not found"))</f>
        <v/>
      </c>
      <c r="D375" s="24" t="n"/>
      <c r="E375" s="25" t="n"/>
      <c r="F375" s="24" t="n"/>
      <c r="G375" s="24" t="n"/>
      <c r="H375" s="24" t="n"/>
    </row>
    <row r="376">
      <c r="A376" s="43" t="n"/>
      <c r="B376" s="24" t="n"/>
      <c r="C376" s="44">
        <f>IF(B376="","",IFERROR(VLOOKUP(B376,Products!$A$5:$B$204,2,FALSE),"SKU not found"))</f>
        <v/>
      </c>
      <c r="D376" s="24" t="n"/>
      <c r="E376" s="25" t="n"/>
      <c r="F376" s="24" t="n"/>
      <c r="G376" s="24" t="n"/>
      <c r="H376" s="24" t="n"/>
    </row>
    <row r="377">
      <c r="A377" s="43" t="n"/>
      <c r="B377" s="24" t="n"/>
      <c r="C377" s="44">
        <f>IF(B377="","",IFERROR(VLOOKUP(B377,Products!$A$5:$B$204,2,FALSE),"SKU not found"))</f>
        <v/>
      </c>
      <c r="D377" s="24" t="n"/>
      <c r="E377" s="25" t="n"/>
      <c r="F377" s="24" t="n"/>
      <c r="G377" s="24" t="n"/>
      <c r="H377" s="24" t="n"/>
    </row>
    <row r="378">
      <c r="A378" s="43" t="n"/>
      <c r="B378" s="24" t="n"/>
      <c r="C378" s="44">
        <f>IF(B378="","",IFERROR(VLOOKUP(B378,Products!$A$5:$B$204,2,FALSE),"SKU not found"))</f>
        <v/>
      </c>
      <c r="D378" s="24" t="n"/>
      <c r="E378" s="25" t="n"/>
      <c r="F378" s="24" t="n"/>
      <c r="G378" s="24" t="n"/>
      <c r="H378" s="24" t="n"/>
    </row>
    <row r="379">
      <c r="A379" s="43" t="n"/>
      <c r="B379" s="24" t="n"/>
      <c r="C379" s="44">
        <f>IF(B379="","",IFERROR(VLOOKUP(B379,Products!$A$5:$B$204,2,FALSE),"SKU not found"))</f>
        <v/>
      </c>
      <c r="D379" s="24" t="n"/>
      <c r="E379" s="25" t="n"/>
      <c r="F379" s="24" t="n"/>
      <c r="G379" s="24" t="n"/>
      <c r="H379" s="24" t="n"/>
    </row>
    <row r="380">
      <c r="A380" s="43" t="n"/>
      <c r="B380" s="24" t="n"/>
      <c r="C380" s="44">
        <f>IF(B380="","",IFERROR(VLOOKUP(B380,Products!$A$5:$B$204,2,FALSE),"SKU not found"))</f>
        <v/>
      </c>
      <c r="D380" s="24" t="n"/>
      <c r="E380" s="25" t="n"/>
      <c r="F380" s="24" t="n"/>
      <c r="G380" s="24" t="n"/>
      <c r="H380" s="24" t="n"/>
    </row>
    <row r="381">
      <c r="A381" s="43" t="n"/>
      <c r="B381" s="24" t="n"/>
      <c r="C381" s="44">
        <f>IF(B381="","",IFERROR(VLOOKUP(B381,Products!$A$5:$B$204,2,FALSE),"SKU not found"))</f>
        <v/>
      </c>
      <c r="D381" s="24" t="n"/>
      <c r="E381" s="25" t="n"/>
      <c r="F381" s="24" t="n"/>
      <c r="G381" s="24" t="n"/>
      <c r="H381" s="24" t="n"/>
    </row>
    <row r="382">
      <c r="A382" s="43" t="n"/>
      <c r="B382" s="24" t="n"/>
      <c r="C382" s="44">
        <f>IF(B382="","",IFERROR(VLOOKUP(B382,Products!$A$5:$B$204,2,FALSE),"SKU not found"))</f>
        <v/>
      </c>
      <c r="D382" s="24" t="n"/>
      <c r="E382" s="25" t="n"/>
      <c r="F382" s="24" t="n"/>
      <c r="G382" s="24" t="n"/>
      <c r="H382" s="24" t="n"/>
    </row>
    <row r="383">
      <c r="A383" s="43" t="n"/>
      <c r="B383" s="24" t="n"/>
      <c r="C383" s="44">
        <f>IF(B383="","",IFERROR(VLOOKUP(B383,Products!$A$5:$B$204,2,FALSE),"SKU not found"))</f>
        <v/>
      </c>
      <c r="D383" s="24" t="n"/>
      <c r="E383" s="25" t="n"/>
      <c r="F383" s="24" t="n"/>
      <c r="G383" s="24" t="n"/>
      <c r="H383" s="24" t="n"/>
    </row>
    <row r="384">
      <c r="A384" s="43" t="n"/>
      <c r="B384" s="24" t="n"/>
      <c r="C384" s="44">
        <f>IF(B384="","",IFERROR(VLOOKUP(B384,Products!$A$5:$B$204,2,FALSE),"SKU not found"))</f>
        <v/>
      </c>
      <c r="D384" s="24" t="n"/>
      <c r="E384" s="25" t="n"/>
      <c r="F384" s="24" t="n"/>
      <c r="G384" s="24" t="n"/>
      <c r="H384" s="24" t="n"/>
    </row>
    <row r="385">
      <c r="A385" s="43" t="n"/>
      <c r="B385" s="24" t="n"/>
      <c r="C385" s="44">
        <f>IF(B385="","",IFERROR(VLOOKUP(B385,Products!$A$5:$B$204,2,FALSE),"SKU not found"))</f>
        <v/>
      </c>
      <c r="D385" s="24" t="n"/>
      <c r="E385" s="25" t="n"/>
      <c r="F385" s="24" t="n"/>
      <c r="G385" s="24" t="n"/>
      <c r="H385" s="24" t="n"/>
    </row>
    <row r="386">
      <c r="A386" s="43" t="n"/>
      <c r="B386" s="24" t="n"/>
      <c r="C386" s="44">
        <f>IF(B386="","",IFERROR(VLOOKUP(B386,Products!$A$5:$B$204,2,FALSE),"SKU not found"))</f>
        <v/>
      </c>
      <c r="D386" s="24" t="n"/>
      <c r="E386" s="25" t="n"/>
      <c r="F386" s="24" t="n"/>
      <c r="G386" s="24" t="n"/>
      <c r="H386" s="24" t="n"/>
    </row>
    <row r="387">
      <c r="A387" s="43" t="n"/>
      <c r="B387" s="24" t="n"/>
      <c r="C387" s="44">
        <f>IF(B387="","",IFERROR(VLOOKUP(B387,Products!$A$5:$B$204,2,FALSE),"SKU not found"))</f>
        <v/>
      </c>
      <c r="D387" s="24" t="n"/>
      <c r="E387" s="25" t="n"/>
      <c r="F387" s="24" t="n"/>
      <c r="G387" s="24" t="n"/>
      <c r="H387" s="24" t="n"/>
    </row>
    <row r="388">
      <c r="A388" s="43" t="n"/>
      <c r="B388" s="24" t="n"/>
      <c r="C388" s="44">
        <f>IF(B388="","",IFERROR(VLOOKUP(B388,Products!$A$5:$B$204,2,FALSE),"SKU not found"))</f>
        <v/>
      </c>
      <c r="D388" s="24" t="n"/>
      <c r="E388" s="25" t="n"/>
      <c r="F388" s="24" t="n"/>
      <c r="G388" s="24" t="n"/>
      <c r="H388" s="24" t="n"/>
    </row>
    <row r="389">
      <c r="A389" s="43" t="n"/>
      <c r="B389" s="24" t="n"/>
      <c r="C389" s="44">
        <f>IF(B389="","",IFERROR(VLOOKUP(B389,Products!$A$5:$B$204,2,FALSE),"SKU not found"))</f>
        <v/>
      </c>
      <c r="D389" s="24" t="n"/>
      <c r="E389" s="25" t="n"/>
      <c r="F389" s="24" t="n"/>
      <c r="G389" s="24" t="n"/>
      <c r="H389" s="24" t="n"/>
    </row>
    <row r="390">
      <c r="A390" s="43" t="n"/>
      <c r="B390" s="24" t="n"/>
      <c r="C390" s="44">
        <f>IF(B390="","",IFERROR(VLOOKUP(B390,Products!$A$5:$B$204,2,FALSE),"SKU not found"))</f>
        <v/>
      </c>
      <c r="D390" s="24" t="n"/>
      <c r="E390" s="25" t="n"/>
      <c r="F390" s="24" t="n"/>
      <c r="G390" s="24" t="n"/>
      <c r="H390" s="24" t="n"/>
    </row>
    <row r="391">
      <c r="A391" s="43" t="n"/>
      <c r="B391" s="24" t="n"/>
      <c r="C391" s="44">
        <f>IF(B391="","",IFERROR(VLOOKUP(B391,Products!$A$5:$B$204,2,FALSE),"SKU not found"))</f>
        <v/>
      </c>
      <c r="D391" s="24" t="n"/>
      <c r="E391" s="25" t="n"/>
      <c r="F391" s="24" t="n"/>
      <c r="G391" s="24" t="n"/>
      <c r="H391" s="24" t="n"/>
    </row>
    <row r="392">
      <c r="A392" s="43" t="n"/>
      <c r="B392" s="24" t="n"/>
      <c r="C392" s="44">
        <f>IF(B392="","",IFERROR(VLOOKUP(B392,Products!$A$5:$B$204,2,FALSE),"SKU not found"))</f>
        <v/>
      </c>
      <c r="D392" s="24" t="n"/>
      <c r="E392" s="25" t="n"/>
      <c r="F392" s="24" t="n"/>
      <c r="G392" s="24" t="n"/>
      <c r="H392" s="24" t="n"/>
    </row>
    <row r="393">
      <c r="A393" s="43" t="n"/>
      <c r="B393" s="24" t="n"/>
      <c r="C393" s="44">
        <f>IF(B393="","",IFERROR(VLOOKUP(B393,Products!$A$5:$B$204,2,FALSE),"SKU not found"))</f>
        <v/>
      </c>
      <c r="D393" s="24" t="n"/>
      <c r="E393" s="25" t="n"/>
      <c r="F393" s="24" t="n"/>
      <c r="G393" s="24" t="n"/>
      <c r="H393" s="24" t="n"/>
    </row>
    <row r="394">
      <c r="A394" s="43" t="n"/>
      <c r="B394" s="24" t="n"/>
      <c r="C394" s="44">
        <f>IF(B394="","",IFERROR(VLOOKUP(B394,Products!$A$5:$B$204,2,FALSE),"SKU not found"))</f>
        <v/>
      </c>
      <c r="D394" s="24" t="n"/>
      <c r="E394" s="25" t="n"/>
      <c r="F394" s="24" t="n"/>
      <c r="G394" s="24" t="n"/>
      <c r="H394" s="24" t="n"/>
    </row>
    <row r="395">
      <c r="A395" s="43" t="n"/>
      <c r="B395" s="24" t="n"/>
      <c r="C395" s="44">
        <f>IF(B395="","",IFERROR(VLOOKUP(B395,Products!$A$5:$B$204,2,FALSE),"SKU not found"))</f>
        <v/>
      </c>
      <c r="D395" s="24" t="n"/>
      <c r="E395" s="25" t="n"/>
      <c r="F395" s="24" t="n"/>
      <c r="G395" s="24" t="n"/>
      <c r="H395" s="24" t="n"/>
    </row>
    <row r="396">
      <c r="A396" s="43" t="n"/>
      <c r="B396" s="24" t="n"/>
      <c r="C396" s="44">
        <f>IF(B396="","",IFERROR(VLOOKUP(B396,Products!$A$5:$B$204,2,FALSE),"SKU not found"))</f>
        <v/>
      </c>
      <c r="D396" s="24" t="n"/>
      <c r="E396" s="25" t="n"/>
      <c r="F396" s="24" t="n"/>
      <c r="G396" s="24" t="n"/>
      <c r="H396" s="24" t="n"/>
    </row>
    <row r="397">
      <c r="A397" s="43" t="n"/>
      <c r="B397" s="24" t="n"/>
      <c r="C397" s="44">
        <f>IF(B397="","",IFERROR(VLOOKUP(B397,Products!$A$5:$B$204,2,FALSE),"SKU not found"))</f>
        <v/>
      </c>
      <c r="D397" s="24" t="n"/>
      <c r="E397" s="25" t="n"/>
      <c r="F397" s="24" t="n"/>
      <c r="G397" s="24" t="n"/>
      <c r="H397" s="24" t="n"/>
    </row>
    <row r="398">
      <c r="A398" s="43" t="n"/>
      <c r="B398" s="24" t="n"/>
      <c r="C398" s="44">
        <f>IF(B398="","",IFERROR(VLOOKUP(B398,Products!$A$5:$B$204,2,FALSE),"SKU not found"))</f>
        <v/>
      </c>
      <c r="D398" s="24" t="n"/>
      <c r="E398" s="25" t="n"/>
      <c r="F398" s="24" t="n"/>
      <c r="G398" s="24" t="n"/>
      <c r="H398" s="24" t="n"/>
    </row>
    <row r="399">
      <c r="A399" s="43" t="n"/>
      <c r="B399" s="24" t="n"/>
      <c r="C399" s="44">
        <f>IF(B399="","",IFERROR(VLOOKUP(B399,Products!$A$5:$B$204,2,FALSE),"SKU not found"))</f>
        <v/>
      </c>
      <c r="D399" s="24" t="n"/>
      <c r="E399" s="25" t="n"/>
      <c r="F399" s="24" t="n"/>
      <c r="G399" s="24" t="n"/>
      <c r="H399" s="24" t="n"/>
    </row>
    <row r="400">
      <c r="A400" s="43" t="n"/>
      <c r="B400" s="24" t="n"/>
      <c r="C400" s="44">
        <f>IF(B400="","",IFERROR(VLOOKUP(B400,Products!$A$5:$B$204,2,FALSE),"SKU not found"))</f>
        <v/>
      </c>
      <c r="D400" s="24" t="n"/>
      <c r="E400" s="25" t="n"/>
      <c r="F400" s="24" t="n"/>
      <c r="G400" s="24" t="n"/>
      <c r="H400" s="24" t="n"/>
    </row>
    <row r="401">
      <c r="A401" s="43" t="n"/>
      <c r="B401" s="24" t="n"/>
      <c r="C401" s="44">
        <f>IF(B401="","",IFERROR(VLOOKUP(B401,Products!$A$5:$B$204,2,FALSE),"SKU not found"))</f>
        <v/>
      </c>
      <c r="D401" s="24" t="n"/>
      <c r="E401" s="25" t="n"/>
      <c r="F401" s="24" t="n"/>
      <c r="G401" s="24" t="n"/>
      <c r="H401" s="24" t="n"/>
    </row>
    <row r="402">
      <c r="A402" s="43" t="n"/>
      <c r="B402" s="24" t="n"/>
      <c r="C402" s="44">
        <f>IF(B402="","",IFERROR(VLOOKUP(B402,Products!$A$5:$B$204,2,FALSE),"SKU not found"))</f>
        <v/>
      </c>
      <c r="D402" s="24" t="n"/>
      <c r="E402" s="25" t="n"/>
      <c r="F402" s="24" t="n"/>
      <c r="G402" s="24" t="n"/>
      <c r="H402" s="24" t="n"/>
    </row>
    <row r="403">
      <c r="A403" s="43" t="n"/>
      <c r="B403" s="24" t="n"/>
      <c r="C403" s="44">
        <f>IF(B403="","",IFERROR(VLOOKUP(B403,Products!$A$5:$B$204,2,FALSE),"SKU not found"))</f>
        <v/>
      </c>
      <c r="D403" s="24" t="n"/>
      <c r="E403" s="25" t="n"/>
      <c r="F403" s="24" t="n"/>
      <c r="G403" s="24" t="n"/>
      <c r="H403" s="24" t="n"/>
    </row>
    <row r="404">
      <c r="A404" s="43" t="n"/>
      <c r="B404" s="24" t="n"/>
      <c r="C404" s="44">
        <f>IF(B404="","",IFERROR(VLOOKUP(B404,Products!$A$5:$B$204,2,FALSE),"SKU not found"))</f>
        <v/>
      </c>
      <c r="D404" s="24" t="n"/>
      <c r="E404" s="25" t="n"/>
      <c r="F404" s="24" t="n"/>
      <c r="G404" s="24" t="n"/>
      <c r="H404" s="24" t="n"/>
    </row>
    <row r="405">
      <c r="A405" s="43" t="n"/>
      <c r="B405" s="24" t="n"/>
      <c r="C405" s="44">
        <f>IF(B405="","",IFERROR(VLOOKUP(B405,Products!$A$5:$B$204,2,FALSE),"SKU not found"))</f>
        <v/>
      </c>
      <c r="D405" s="24" t="n"/>
      <c r="E405" s="25" t="n"/>
      <c r="F405" s="24" t="n"/>
      <c r="G405" s="24" t="n"/>
      <c r="H405" s="24" t="n"/>
    </row>
    <row r="406">
      <c r="A406" s="43" t="n"/>
      <c r="B406" s="24" t="n"/>
      <c r="C406" s="44">
        <f>IF(B406="","",IFERROR(VLOOKUP(B406,Products!$A$5:$B$204,2,FALSE),"SKU not found"))</f>
        <v/>
      </c>
      <c r="D406" s="24" t="n"/>
      <c r="E406" s="25" t="n"/>
      <c r="F406" s="24" t="n"/>
      <c r="G406" s="24" t="n"/>
      <c r="H406" s="24" t="n"/>
    </row>
    <row r="407">
      <c r="A407" s="43" t="n"/>
      <c r="B407" s="24" t="n"/>
      <c r="C407" s="44">
        <f>IF(B407="","",IFERROR(VLOOKUP(B407,Products!$A$5:$B$204,2,FALSE),"SKU not found"))</f>
        <v/>
      </c>
      <c r="D407" s="24" t="n"/>
      <c r="E407" s="25" t="n"/>
      <c r="F407" s="24" t="n"/>
      <c r="G407" s="24" t="n"/>
      <c r="H407" s="24" t="n"/>
    </row>
    <row r="408">
      <c r="A408" s="43" t="n"/>
      <c r="B408" s="24" t="n"/>
      <c r="C408" s="44">
        <f>IF(B408="","",IFERROR(VLOOKUP(B408,Products!$A$5:$B$204,2,FALSE),"SKU not found"))</f>
        <v/>
      </c>
      <c r="D408" s="24" t="n"/>
      <c r="E408" s="25" t="n"/>
      <c r="F408" s="24" t="n"/>
      <c r="G408" s="24" t="n"/>
      <c r="H408" s="24" t="n"/>
    </row>
    <row r="409">
      <c r="A409" s="43" t="n"/>
      <c r="B409" s="24" t="n"/>
      <c r="C409" s="44">
        <f>IF(B409="","",IFERROR(VLOOKUP(B409,Products!$A$5:$B$204,2,FALSE),"SKU not found"))</f>
        <v/>
      </c>
      <c r="D409" s="24" t="n"/>
      <c r="E409" s="25" t="n"/>
      <c r="F409" s="24" t="n"/>
      <c r="G409" s="24" t="n"/>
      <c r="H409" s="24" t="n"/>
    </row>
    <row r="410">
      <c r="A410" s="43" t="n"/>
      <c r="B410" s="24" t="n"/>
      <c r="C410" s="44">
        <f>IF(B410="","",IFERROR(VLOOKUP(B410,Products!$A$5:$B$204,2,FALSE),"SKU not found"))</f>
        <v/>
      </c>
      <c r="D410" s="24" t="n"/>
      <c r="E410" s="25" t="n"/>
      <c r="F410" s="24" t="n"/>
      <c r="G410" s="24" t="n"/>
      <c r="H410" s="24" t="n"/>
    </row>
    <row r="411">
      <c r="A411" s="43" t="n"/>
      <c r="B411" s="24" t="n"/>
      <c r="C411" s="44">
        <f>IF(B411="","",IFERROR(VLOOKUP(B411,Products!$A$5:$B$204,2,FALSE),"SKU not found"))</f>
        <v/>
      </c>
      <c r="D411" s="24" t="n"/>
      <c r="E411" s="25" t="n"/>
      <c r="F411" s="24" t="n"/>
      <c r="G411" s="24" t="n"/>
      <c r="H411" s="24" t="n"/>
    </row>
    <row r="412">
      <c r="A412" s="43" t="n"/>
      <c r="B412" s="24" t="n"/>
      <c r="C412" s="44">
        <f>IF(B412="","",IFERROR(VLOOKUP(B412,Products!$A$5:$B$204,2,FALSE),"SKU not found"))</f>
        <v/>
      </c>
      <c r="D412" s="24" t="n"/>
      <c r="E412" s="25" t="n"/>
      <c r="F412" s="24" t="n"/>
      <c r="G412" s="24" t="n"/>
      <c r="H412" s="24" t="n"/>
    </row>
    <row r="413">
      <c r="A413" s="43" t="n"/>
      <c r="B413" s="24" t="n"/>
      <c r="C413" s="44">
        <f>IF(B413="","",IFERROR(VLOOKUP(B413,Products!$A$5:$B$204,2,FALSE),"SKU not found"))</f>
        <v/>
      </c>
      <c r="D413" s="24" t="n"/>
      <c r="E413" s="25" t="n"/>
      <c r="F413" s="24" t="n"/>
      <c r="G413" s="24" t="n"/>
      <c r="H413" s="24" t="n"/>
    </row>
    <row r="414">
      <c r="A414" s="43" t="n"/>
      <c r="B414" s="24" t="n"/>
      <c r="C414" s="44">
        <f>IF(B414="","",IFERROR(VLOOKUP(B414,Products!$A$5:$B$204,2,FALSE),"SKU not found"))</f>
        <v/>
      </c>
      <c r="D414" s="24" t="n"/>
      <c r="E414" s="25" t="n"/>
      <c r="F414" s="24" t="n"/>
      <c r="G414" s="24" t="n"/>
      <c r="H414" s="24" t="n"/>
    </row>
    <row r="415">
      <c r="A415" s="43" t="n"/>
      <c r="B415" s="24" t="n"/>
      <c r="C415" s="44">
        <f>IF(B415="","",IFERROR(VLOOKUP(B415,Products!$A$5:$B$204,2,FALSE),"SKU not found"))</f>
        <v/>
      </c>
      <c r="D415" s="24" t="n"/>
      <c r="E415" s="25" t="n"/>
      <c r="F415" s="24" t="n"/>
      <c r="G415" s="24" t="n"/>
      <c r="H415" s="24" t="n"/>
    </row>
    <row r="416">
      <c r="A416" s="43" t="n"/>
      <c r="B416" s="24" t="n"/>
      <c r="C416" s="44">
        <f>IF(B416="","",IFERROR(VLOOKUP(B416,Products!$A$5:$B$204,2,FALSE),"SKU not found"))</f>
        <v/>
      </c>
      <c r="D416" s="24" t="n"/>
      <c r="E416" s="25" t="n"/>
      <c r="F416" s="24" t="n"/>
      <c r="G416" s="24" t="n"/>
      <c r="H416" s="24" t="n"/>
    </row>
    <row r="417">
      <c r="A417" s="43" t="n"/>
      <c r="B417" s="24" t="n"/>
      <c r="C417" s="44">
        <f>IF(B417="","",IFERROR(VLOOKUP(B417,Products!$A$5:$B$204,2,FALSE),"SKU not found"))</f>
        <v/>
      </c>
      <c r="D417" s="24" t="n"/>
      <c r="E417" s="25" t="n"/>
      <c r="F417" s="24" t="n"/>
      <c r="G417" s="24" t="n"/>
      <c r="H417" s="24" t="n"/>
    </row>
    <row r="418">
      <c r="A418" s="43" t="n"/>
      <c r="B418" s="24" t="n"/>
      <c r="C418" s="44">
        <f>IF(B418="","",IFERROR(VLOOKUP(B418,Products!$A$5:$B$204,2,FALSE),"SKU not found"))</f>
        <v/>
      </c>
      <c r="D418" s="24" t="n"/>
      <c r="E418" s="25" t="n"/>
      <c r="F418" s="24" t="n"/>
      <c r="G418" s="24" t="n"/>
      <c r="H418" s="24" t="n"/>
    </row>
    <row r="419">
      <c r="A419" s="43" t="n"/>
      <c r="B419" s="24" t="n"/>
      <c r="C419" s="44">
        <f>IF(B419="","",IFERROR(VLOOKUP(B419,Products!$A$5:$B$204,2,FALSE),"SKU not found"))</f>
        <v/>
      </c>
      <c r="D419" s="24" t="n"/>
      <c r="E419" s="25" t="n"/>
      <c r="F419" s="24" t="n"/>
      <c r="G419" s="24" t="n"/>
      <c r="H419" s="24" t="n"/>
    </row>
    <row r="420">
      <c r="A420" s="43" t="n"/>
      <c r="B420" s="24" t="n"/>
      <c r="C420" s="44">
        <f>IF(B420="","",IFERROR(VLOOKUP(B420,Products!$A$5:$B$204,2,FALSE),"SKU not found"))</f>
        <v/>
      </c>
      <c r="D420" s="24" t="n"/>
      <c r="E420" s="25" t="n"/>
      <c r="F420" s="24" t="n"/>
      <c r="G420" s="24" t="n"/>
      <c r="H420" s="24" t="n"/>
    </row>
    <row r="421">
      <c r="A421" s="43" t="n"/>
      <c r="B421" s="24" t="n"/>
      <c r="C421" s="44">
        <f>IF(B421="","",IFERROR(VLOOKUP(B421,Products!$A$5:$B$204,2,FALSE),"SKU not found"))</f>
        <v/>
      </c>
      <c r="D421" s="24" t="n"/>
      <c r="E421" s="25" t="n"/>
      <c r="F421" s="24" t="n"/>
      <c r="G421" s="24" t="n"/>
      <c r="H421" s="24" t="n"/>
    </row>
    <row r="422">
      <c r="A422" s="43" t="n"/>
      <c r="B422" s="24" t="n"/>
      <c r="C422" s="44">
        <f>IF(B422="","",IFERROR(VLOOKUP(B422,Products!$A$5:$B$204,2,FALSE),"SKU not found"))</f>
        <v/>
      </c>
      <c r="D422" s="24" t="n"/>
      <c r="E422" s="25" t="n"/>
      <c r="F422" s="24" t="n"/>
      <c r="G422" s="24" t="n"/>
      <c r="H422" s="24" t="n"/>
    </row>
    <row r="423">
      <c r="A423" s="43" t="n"/>
      <c r="B423" s="24" t="n"/>
      <c r="C423" s="44">
        <f>IF(B423="","",IFERROR(VLOOKUP(B423,Products!$A$5:$B$204,2,FALSE),"SKU not found"))</f>
        <v/>
      </c>
      <c r="D423" s="24" t="n"/>
      <c r="E423" s="25" t="n"/>
      <c r="F423" s="24" t="n"/>
      <c r="G423" s="24" t="n"/>
      <c r="H423" s="24" t="n"/>
    </row>
    <row r="424">
      <c r="A424" s="43" t="n"/>
      <c r="B424" s="24" t="n"/>
      <c r="C424" s="44">
        <f>IF(B424="","",IFERROR(VLOOKUP(B424,Products!$A$5:$B$204,2,FALSE),"SKU not found"))</f>
        <v/>
      </c>
      <c r="D424" s="24" t="n"/>
      <c r="E424" s="25" t="n"/>
      <c r="F424" s="24" t="n"/>
      <c r="G424" s="24" t="n"/>
      <c r="H424" s="24" t="n"/>
    </row>
    <row r="425">
      <c r="A425" s="43" t="n"/>
      <c r="B425" s="24" t="n"/>
      <c r="C425" s="44">
        <f>IF(B425="","",IFERROR(VLOOKUP(B425,Products!$A$5:$B$204,2,FALSE),"SKU not found"))</f>
        <v/>
      </c>
      <c r="D425" s="24" t="n"/>
      <c r="E425" s="25" t="n"/>
      <c r="F425" s="24" t="n"/>
      <c r="G425" s="24" t="n"/>
      <c r="H425" s="24" t="n"/>
    </row>
    <row r="426">
      <c r="A426" s="43" t="n"/>
      <c r="B426" s="24" t="n"/>
      <c r="C426" s="44">
        <f>IF(B426="","",IFERROR(VLOOKUP(B426,Products!$A$5:$B$204,2,FALSE),"SKU not found"))</f>
        <v/>
      </c>
      <c r="D426" s="24" t="n"/>
      <c r="E426" s="25" t="n"/>
      <c r="F426" s="24" t="n"/>
      <c r="G426" s="24" t="n"/>
      <c r="H426" s="24" t="n"/>
    </row>
    <row r="427">
      <c r="A427" s="43" t="n"/>
      <c r="B427" s="24" t="n"/>
      <c r="C427" s="44">
        <f>IF(B427="","",IFERROR(VLOOKUP(B427,Products!$A$5:$B$204,2,FALSE),"SKU not found"))</f>
        <v/>
      </c>
      <c r="D427" s="24" t="n"/>
      <c r="E427" s="25" t="n"/>
      <c r="F427" s="24" t="n"/>
      <c r="G427" s="24" t="n"/>
      <c r="H427" s="24" t="n"/>
    </row>
    <row r="428">
      <c r="A428" s="43" t="n"/>
      <c r="B428" s="24" t="n"/>
      <c r="C428" s="44">
        <f>IF(B428="","",IFERROR(VLOOKUP(B428,Products!$A$5:$B$204,2,FALSE),"SKU not found"))</f>
        <v/>
      </c>
      <c r="D428" s="24" t="n"/>
      <c r="E428" s="25" t="n"/>
      <c r="F428" s="24" t="n"/>
      <c r="G428" s="24" t="n"/>
      <c r="H428" s="24" t="n"/>
    </row>
    <row r="429">
      <c r="A429" s="43" t="n"/>
      <c r="B429" s="24" t="n"/>
      <c r="C429" s="44">
        <f>IF(B429="","",IFERROR(VLOOKUP(B429,Products!$A$5:$B$204,2,FALSE),"SKU not found"))</f>
        <v/>
      </c>
      <c r="D429" s="24" t="n"/>
      <c r="E429" s="25" t="n"/>
      <c r="F429" s="24" t="n"/>
      <c r="G429" s="24" t="n"/>
      <c r="H429" s="24" t="n"/>
    </row>
    <row r="430">
      <c r="A430" s="43" t="n"/>
      <c r="B430" s="24" t="n"/>
      <c r="C430" s="44">
        <f>IF(B430="","",IFERROR(VLOOKUP(B430,Products!$A$5:$B$204,2,FALSE),"SKU not found"))</f>
        <v/>
      </c>
      <c r="D430" s="24" t="n"/>
      <c r="E430" s="25" t="n"/>
      <c r="F430" s="24" t="n"/>
      <c r="G430" s="24" t="n"/>
      <c r="H430" s="24" t="n"/>
    </row>
    <row r="431">
      <c r="A431" s="43" t="n"/>
      <c r="B431" s="24" t="n"/>
      <c r="C431" s="44">
        <f>IF(B431="","",IFERROR(VLOOKUP(B431,Products!$A$5:$B$204,2,FALSE),"SKU not found"))</f>
        <v/>
      </c>
      <c r="D431" s="24" t="n"/>
      <c r="E431" s="25" t="n"/>
      <c r="F431" s="24" t="n"/>
      <c r="G431" s="24" t="n"/>
      <c r="H431" s="24" t="n"/>
    </row>
    <row r="432">
      <c r="A432" s="43" t="n"/>
      <c r="B432" s="24" t="n"/>
      <c r="C432" s="44">
        <f>IF(B432="","",IFERROR(VLOOKUP(B432,Products!$A$5:$B$204,2,FALSE),"SKU not found"))</f>
        <v/>
      </c>
      <c r="D432" s="24" t="n"/>
      <c r="E432" s="25" t="n"/>
      <c r="F432" s="24" t="n"/>
      <c r="G432" s="24" t="n"/>
      <c r="H432" s="24" t="n"/>
    </row>
    <row r="433">
      <c r="A433" s="43" t="n"/>
      <c r="B433" s="24" t="n"/>
      <c r="C433" s="44">
        <f>IF(B433="","",IFERROR(VLOOKUP(B433,Products!$A$5:$B$204,2,FALSE),"SKU not found"))</f>
        <v/>
      </c>
      <c r="D433" s="24" t="n"/>
      <c r="E433" s="25" t="n"/>
      <c r="F433" s="24" t="n"/>
      <c r="G433" s="24" t="n"/>
      <c r="H433" s="24" t="n"/>
    </row>
    <row r="434">
      <c r="A434" s="43" t="n"/>
      <c r="B434" s="24" t="n"/>
      <c r="C434" s="44">
        <f>IF(B434="","",IFERROR(VLOOKUP(B434,Products!$A$5:$B$204,2,FALSE),"SKU not found"))</f>
        <v/>
      </c>
      <c r="D434" s="24" t="n"/>
      <c r="E434" s="25" t="n"/>
      <c r="F434" s="24" t="n"/>
      <c r="G434" s="24" t="n"/>
      <c r="H434" s="24" t="n"/>
    </row>
    <row r="435">
      <c r="A435" s="43" t="n"/>
      <c r="B435" s="24" t="n"/>
      <c r="C435" s="44">
        <f>IF(B435="","",IFERROR(VLOOKUP(B435,Products!$A$5:$B$204,2,FALSE),"SKU not found"))</f>
        <v/>
      </c>
      <c r="D435" s="24" t="n"/>
      <c r="E435" s="25" t="n"/>
      <c r="F435" s="24" t="n"/>
      <c r="G435" s="24" t="n"/>
      <c r="H435" s="24" t="n"/>
    </row>
    <row r="436">
      <c r="A436" s="43" t="n"/>
      <c r="B436" s="24" t="n"/>
      <c r="C436" s="44">
        <f>IF(B436="","",IFERROR(VLOOKUP(B436,Products!$A$5:$B$204,2,FALSE),"SKU not found"))</f>
        <v/>
      </c>
      <c r="D436" s="24" t="n"/>
      <c r="E436" s="25" t="n"/>
      <c r="F436" s="24" t="n"/>
      <c r="G436" s="24" t="n"/>
      <c r="H436" s="24" t="n"/>
    </row>
    <row r="437">
      <c r="A437" s="43" t="n"/>
      <c r="B437" s="24" t="n"/>
      <c r="C437" s="44">
        <f>IF(B437="","",IFERROR(VLOOKUP(B437,Products!$A$5:$B$204,2,FALSE),"SKU not found"))</f>
        <v/>
      </c>
      <c r="D437" s="24" t="n"/>
      <c r="E437" s="25" t="n"/>
      <c r="F437" s="24" t="n"/>
      <c r="G437" s="24" t="n"/>
      <c r="H437" s="24" t="n"/>
    </row>
    <row r="438">
      <c r="A438" s="43" t="n"/>
      <c r="B438" s="24" t="n"/>
      <c r="C438" s="44">
        <f>IF(B438="","",IFERROR(VLOOKUP(B438,Products!$A$5:$B$204,2,FALSE),"SKU not found"))</f>
        <v/>
      </c>
      <c r="D438" s="24" t="n"/>
      <c r="E438" s="25" t="n"/>
      <c r="F438" s="24" t="n"/>
      <c r="G438" s="24" t="n"/>
      <c r="H438" s="24" t="n"/>
    </row>
    <row r="439">
      <c r="A439" s="43" t="n"/>
      <c r="B439" s="24" t="n"/>
      <c r="C439" s="44">
        <f>IF(B439="","",IFERROR(VLOOKUP(B439,Products!$A$5:$B$204,2,FALSE),"SKU not found"))</f>
        <v/>
      </c>
      <c r="D439" s="24" t="n"/>
      <c r="E439" s="25" t="n"/>
      <c r="F439" s="24" t="n"/>
      <c r="G439" s="24" t="n"/>
      <c r="H439" s="24" t="n"/>
    </row>
    <row r="440">
      <c r="A440" s="43" t="n"/>
      <c r="B440" s="24" t="n"/>
      <c r="C440" s="44">
        <f>IF(B440="","",IFERROR(VLOOKUP(B440,Products!$A$5:$B$204,2,FALSE),"SKU not found"))</f>
        <v/>
      </c>
      <c r="D440" s="24" t="n"/>
      <c r="E440" s="25" t="n"/>
      <c r="F440" s="24" t="n"/>
      <c r="G440" s="24" t="n"/>
      <c r="H440" s="24" t="n"/>
    </row>
    <row r="441">
      <c r="A441" s="43" t="n"/>
      <c r="B441" s="24" t="n"/>
      <c r="C441" s="44">
        <f>IF(B441="","",IFERROR(VLOOKUP(B441,Products!$A$5:$B$204,2,FALSE),"SKU not found"))</f>
        <v/>
      </c>
      <c r="D441" s="24" t="n"/>
      <c r="E441" s="25" t="n"/>
      <c r="F441" s="24" t="n"/>
      <c r="G441" s="24" t="n"/>
      <c r="H441" s="24" t="n"/>
    </row>
    <row r="442">
      <c r="A442" s="43" t="n"/>
      <c r="B442" s="24" t="n"/>
      <c r="C442" s="44">
        <f>IF(B442="","",IFERROR(VLOOKUP(B442,Products!$A$5:$B$204,2,FALSE),"SKU not found"))</f>
        <v/>
      </c>
      <c r="D442" s="24" t="n"/>
      <c r="E442" s="25" t="n"/>
      <c r="F442" s="24" t="n"/>
      <c r="G442" s="24" t="n"/>
      <c r="H442" s="24" t="n"/>
    </row>
    <row r="443">
      <c r="A443" s="43" t="n"/>
      <c r="B443" s="24" t="n"/>
      <c r="C443" s="44">
        <f>IF(B443="","",IFERROR(VLOOKUP(B443,Products!$A$5:$B$204,2,FALSE),"SKU not found"))</f>
        <v/>
      </c>
      <c r="D443" s="24" t="n"/>
      <c r="E443" s="25" t="n"/>
      <c r="F443" s="24" t="n"/>
      <c r="G443" s="24" t="n"/>
      <c r="H443" s="24" t="n"/>
    </row>
    <row r="444">
      <c r="A444" s="43" t="n"/>
      <c r="B444" s="24" t="n"/>
      <c r="C444" s="44">
        <f>IF(B444="","",IFERROR(VLOOKUP(B444,Products!$A$5:$B$204,2,FALSE),"SKU not found"))</f>
        <v/>
      </c>
      <c r="D444" s="24" t="n"/>
      <c r="E444" s="25" t="n"/>
      <c r="F444" s="24" t="n"/>
      <c r="G444" s="24" t="n"/>
      <c r="H444" s="24" t="n"/>
    </row>
    <row r="445">
      <c r="A445" s="43" t="n"/>
      <c r="B445" s="24" t="n"/>
      <c r="C445" s="44">
        <f>IF(B445="","",IFERROR(VLOOKUP(B445,Products!$A$5:$B$204,2,FALSE),"SKU not found"))</f>
        <v/>
      </c>
      <c r="D445" s="24" t="n"/>
      <c r="E445" s="25" t="n"/>
      <c r="F445" s="24" t="n"/>
      <c r="G445" s="24" t="n"/>
      <c r="H445" s="24" t="n"/>
    </row>
    <row r="446">
      <c r="A446" s="43" t="n"/>
      <c r="B446" s="24" t="n"/>
      <c r="C446" s="44">
        <f>IF(B446="","",IFERROR(VLOOKUP(B446,Products!$A$5:$B$204,2,FALSE),"SKU not found"))</f>
        <v/>
      </c>
      <c r="D446" s="24" t="n"/>
      <c r="E446" s="25" t="n"/>
      <c r="F446" s="24" t="n"/>
      <c r="G446" s="24" t="n"/>
      <c r="H446" s="24" t="n"/>
    </row>
    <row r="447">
      <c r="A447" s="43" t="n"/>
      <c r="B447" s="24" t="n"/>
      <c r="C447" s="44">
        <f>IF(B447="","",IFERROR(VLOOKUP(B447,Products!$A$5:$B$204,2,FALSE),"SKU not found"))</f>
        <v/>
      </c>
      <c r="D447" s="24" t="n"/>
      <c r="E447" s="25" t="n"/>
      <c r="F447" s="24" t="n"/>
      <c r="G447" s="24" t="n"/>
      <c r="H447" s="24" t="n"/>
    </row>
    <row r="448">
      <c r="A448" s="43" t="n"/>
      <c r="B448" s="24" t="n"/>
      <c r="C448" s="44">
        <f>IF(B448="","",IFERROR(VLOOKUP(B448,Products!$A$5:$B$204,2,FALSE),"SKU not found"))</f>
        <v/>
      </c>
      <c r="D448" s="24" t="n"/>
      <c r="E448" s="25" t="n"/>
      <c r="F448" s="24" t="n"/>
      <c r="G448" s="24" t="n"/>
      <c r="H448" s="24" t="n"/>
    </row>
    <row r="449">
      <c r="A449" s="43" t="n"/>
      <c r="B449" s="24" t="n"/>
      <c r="C449" s="44">
        <f>IF(B449="","",IFERROR(VLOOKUP(B449,Products!$A$5:$B$204,2,FALSE),"SKU not found"))</f>
        <v/>
      </c>
      <c r="D449" s="24" t="n"/>
      <c r="E449" s="25" t="n"/>
      <c r="F449" s="24" t="n"/>
      <c r="G449" s="24" t="n"/>
      <c r="H449" s="24" t="n"/>
    </row>
    <row r="450">
      <c r="A450" s="43" t="n"/>
      <c r="B450" s="24" t="n"/>
      <c r="C450" s="44">
        <f>IF(B450="","",IFERROR(VLOOKUP(B450,Products!$A$5:$B$204,2,FALSE),"SKU not found"))</f>
        <v/>
      </c>
      <c r="D450" s="24" t="n"/>
      <c r="E450" s="25" t="n"/>
      <c r="F450" s="24" t="n"/>
      <c r="G450" s="24" t="n"/>
      <c r="H450" s="24" t="n"/>
    </row>
    <row r="451">
      <c r="A451" s="43" t="n"/>
      <c r="B451" s="24" t="n"/>
      <c r="C451" s="44">
        <f>IF(B451="","",IFERROR(VLOOKUP(B451,Products!$A$5:$B$204,2,FALSE),"SKU not found"))</f>
        <v/>
      </c>
      <c r="D451" s="24" t="n"/>
      <c r="E451" s="25" t="n"/>
      <c r="F451" s="24" t="n"/>
      <c r="G451" s="24" t="n"/>
      <c r="H451" s="24" t="n"/>
    </row>
    <row r="452">
      <c r="A452" s="43" t="n"/>
      <c r="B452" s="24" t="n"/>
      <c r="C452" s="44">
        <f>IF(B452="","",IFERROR(VLOOKUP(B452,Products!$A$5:$B$204,2,FALSE),"SKU not found"))</f>
        <v/>
      </c>
      <c r="D452" s="24" t="n"/>
      <c r="E452" s="25" t="n"/>
      <c r="F452" s="24" t="n"/>
      <c r="G452" s="24" t="n"/>
      <c r="H452" s="24" t="n"/>
    </row>
    <row r="453">
      <c r="A453" s="43" t="n"/>
      <c r="B453" s="24" t="n"/>
      <c r="C453" s="44">
        <f>IF(B453="","",IFERROR(VLOOKUP(B453,Products!$A$5:$B$204,2,FALSE),"SKU not found"))</f>
        <v/>
      </c>
      <c r="D453" s="24" t="n"/>
      <c r="E453" s="25" t="n"/>
      <c r="F453" s="24" t="n"/>
      <c r="G453" s="24" t="n"/>
      <c r="H453" s="24" t="n"/>
    </row>
    <row r="454">
      <c r="A454" s="43" t="n"/>
      <c r="B454" s="24" t="n"/>
      <c r="C454" s="44">
        <f>IF(B454="","",IFERROR(VLOOKUP(B454,Products!$A$5:$B$204,2,FALSE),"SKU not found"))</f>
        <v/>
      </c>
      <c r="D454" s="24" t="n"/>
      <c r="E454" s="25" t="n"/>
      <c r="F454" s="24" t="n"/>
      <c r="G454" s="24" t="n"/>
      <c r="H454" s="24" t="n"/>
    </row>
    <row r="455">
      <c r="A455" s="43" t="n"/>
      <c r="B455" s="24" t="n"/>
      <c r="C455" s="44">
        <f>IF(B455="","",IFERROR(VLOOKUP(B455,Products!$A$5:$B$204,2,FALSE),"SKU not found"))</f>
        <v/>
      </c>
      <c r="D455" s="24" t="n"/>
      <c r="E455" s="25" t="n"/>
      <c r="F455" s="24" t="n"/>
      <c r="G455" s="24" t="n"/>
      <c r="H455" s="24" t="n"/>
    </row>
    <row r="456">
      <c r="A456" s="43" t="n"/>
      <c r="B456" s="24" t="n"/>
      <c r="C456" s="44">
        <f>IF(B456="","",IFERROR(VLOOKUP(B456,Products!$A$5:$B$204,2,FALSE),"SKU not found"))</f>
        <v/>
      </c>
      <c r="D456" s="24" t="n"/>
      <c r="E456" s="25" t="n"/>
      <c r="F456" s="24" t="n"/>
      <c r="G456" s="24" t="n"/>
      <c r="H456" s="24" t="n"/>
    </row>
    <row r="457">
      <c r="A457" s="43" t="n"/>
      <c r="B457" s="24" t="n"/>
      <c r="C457" s="44">
        <f>IF(B457="","",IFERROR(VLOOKUP(B457,Products!$A$5:$B$204,2,FALSE),"SKU not found"))</f>
        <v/>
      </c>
      <c r="D457" s="24" t="n"/>
      <c r="E457" s="25" t="n"/>
      <c r="F457" s="24" t="n"/>
      <c r="G457" s="24" t="n"/>
      <c r="H457" s="24" t="n"/>
    </row>
    <row r="458">
      <c r="A458" s="43" t="n"/>
      <c r="B458" s="24" t="n"/>
      <c r="C458" s="44">
        <f>IF(B458="","",IFERROR(VLOOKUP(B458,Products!$A$5:$B$204,2,FALSE),"SKU not found"))</f>
        <v/>
      </c>
      <c r="D458" s="24" t="n"/>
      <c r="E458" s="25" t="n"/>
      <c r="F458" s="24" t="n"/>
      <c r="G458" s="24" t="n"/>
      <c r="H458" s="24" t="n"/>
    </row>
    <row r="459">
      <c r="A459" s="43" t="n"/>
      <c r="B459" s="24" t="n"/>
      <c r="C459" s="44">
        <f>IF(B459="","",IFERROR(VLOOKUP(B459,Products!$A$5:$B$204,2,FALSE),"SKU not found"))</f>
        <v/>
      </c>
      <c r="D459" s="24" t="n"/>
      <c r="E459" s="25" t="n"/>
      <c r="F459" s="24" t="n"/>
      <c r="G459" s="24" t="n"/>
      <c r="H459" s="24" t="n"/>
    </row>
    <row r="460">
      <c r="A460" s="43" t="n"/>
      <c r="B460" s="24" t="n"/>
      <c r="C460" s="44">
        <f>IF(B460="","",IFERROR(VLOOKUP(B460,Products!$A$5:$B$204,2,FALSE),"SKU not found"))</f>
        <v/>
      </c>
      <c r="D460" s="24" t="n"/>
      <c r="E460" s="25" t="n"/>
      <c r="F460" s="24" t="n"/>
      <c r="G460" s="24" t="n"/>
      <c r="H460" s="24" t="n"/>
    </row>
    <row r="461">
      <c r="A461" s="43" t="n"/>
      <c r="B461" s="24" t="n"/>
      <c r="C461" s="44">
        <f>IF(B461="","",IFERROR(VLOOKUP(B461,Products!$A$5:$B$204,2,FALSE),"SKU not found"))</f>
        <v/>
      </c>
      <c r="D461" s="24" t="n"/>
      <c r="E461" s="25" t="n"/>
      <c r="F461" s="24" t="n"/>
      <c r="G461" s="24" t="n"/>
      <c r="H461" s="24" t="n"/>
    </row>
    <row r="462">
      <c r="A462" s="43" t="n"/>
      <c r="B462" s="24" t="n"/>
      <c r="C462" s="44">
        <f>IF(B462="","",IFERROR(VLOOKUP(B462,Products!$A$5:$B$204,2,FALSE),"SKU not found"))</f>
        <v/>
      </c>
      <c r="D462" s="24" t="n"/>
      <c r="E462" s="25" t="n"/>
      <c r="F462" s="24" t="n"/>
      <c r="G462" s="24" t="n"/>
      <c r="H462" s="24" t="n"/>
    </row>
    <row r="463">
      <c r="A463" s="43" t="n"/>
      <c r="B463" s="24" t="n"/>
      <c r="C463" s="44">
        <f>IF(B463="","",IFERROR(VLOOKUP(B463,Products!$A$5:$B$204,2,FALSE),"SKU not found"))</f>
        <v/>
      </c>
      <c r="D463" s="24" t="n"/>
      <c r="E463" s="25" t="n"/>
      <c r="F463" s="24" t="n"/>
      <c r="G463" s="24" t="n"/>
      <c r="H463" s="24" t="n"/>
    </row>
    <row r="464">
      <c r="A464" s="43" t="n"/>
      <c r="B464" s="24" t="n"/>
      <c r="C464" s="44">
        <f>IF(B464="","",IFERROR(VLOOKUP(B464,Products!$A$5:$B$204,2,FALSE),"SKU not found"))</f>
        <v/>
      </c>
      <c r="D464" s="24" t="n"/>
      <c r="E464" s="25" t="n"/>
      <c r="F464" s="24" t="n"/>
      <c r="G464" s="24" t="n"/>
      <c r="H464" s="24" t="n"/>
    </row>
    <row r="465">
      <c r="A465" s="43" t="n"/>
      <c r="B465" s="24" t="n"/>
      <c r="C465" s="44">
        <f>IF(B465="","",IFERROR(VLOOKUP(B465,Products!$A$5:$B$204,2,FALSE),"SKU not found"))</f>
        <v/>
      </c>
      <c r="D465" s="24" t="n"/>
      <c r="E465" s="25" t="n"/>
      <c r="F465" s="24" t="n"/>
      <c r="G465" s="24" t="n"/>
      <c r="H465" s="24" t="n"/>
    </row>
    <row r="466">
      <c r="A466" s="43" t="n"/>
      <c r="B466" s="24" t="n"/>
      <c r="C466" s="44">
        <f>IF(B466="","",IFERROR(VLOOKUP(B466,Products!$A$5:$B$204,2,FALSE),"SKU not found"))</f>
        <v/>
      </c>
      <c r="D466" s="24" t="n"/>
      <c r="E466" s="25" t="n"/>
      <c r="F466" s="24" t="n"/>
      <c r="G466" s="24" t="n"/>
      <c r="H466" s="24" t="n"/>
    </row>
    <row r="467">
      <c r="A467" s="43" t="n"/>
      <c r="B467" s="24" t="n"/>
      <c r="C467" s="44">
        <f>IF(B467="","",IFERROR(VLOOKUP(B467,Products!$A$5:$B$204,2,FALSE),"SKU not found"))</f>
        <v/>
      </c>
      <c r="D467" s="24" t="n"/>
      <c r="E467" s="25" t="n"/>
      <c r="F467" s="24" t="n"/>
      <c r="G467" s="24" t="n"/>
      <c r="H467" s="24" t="n"/>
    </row>
    <row r="468">
      <c r="A468" s="43" t="n"/>
      <c r="B468" s="24" t="n"/>
      <c r="C468" s="44">
        <f>IF(B468="","",IFERROR(VLOOKUP(B468,Products!$A$5:$B$204,2,FALSE),"SKU not found"))</f>
        <v/>
      </c>
      <c r="D468" s="24" t="n"/>
      <c r="E468" s="25" t="n"/>
      <c r="F468" s="24" t="n"/>
      <c r="G468" s="24" t="n"/>
      <c r="H468" s="24" t="n"/>
    </row>
    <row r="469">
      <c r="A469" s="43" t="n"/>
      <c r="B469" s="24" t="n"/>
      <c r="C469" s="44">
        <f>IF(B469="","",IFERROR(VLOOKUP(B469,Products!$A$5:$B$204,2,FALSE),"SKU not found"))</f>
        <v/>
      </c>
      <c r="D469" s="24" t="n"/>
      <c r="E469" s="25" t="n"/>
      <c r="F469" s="24" t="n"/>
      <c r="G469" s="24" t="n"/>
      <c r="H469" s="24" t="n"/>
    </row>
    <row r="470">
      <c r="A470" s="43" t="n"/>
      <c r="B470" s="24" t="n"/>
      <c r="C470" s="44">
        <f>IF(B470="","",IFERROR(VLOOKUP(B470,Products!$A$5:$B$204,2,FALSE),"SKU not found"))</f>
        <v/>
      </c>
      <c r="D470" s="24" t="n"/>
      <c r="E470" s="25" t="n"/>
      <c r="F470" s="24" t="n"/>
      <c r="G470" s="24" t="n"/>
      <c r="H470" s="24" t="n"/>
    </row>
    <row r="471">
      <c r="A471" s="43" t="n"/>
      <c r="B471" s="24" t="n"/>
      <c r="C471" s="44">
        <f>IF(B471="","",IFERROR(VLOOKUP(B471,Products!$A$5:$B$204,2,FALSE),"SKU not found"))</f>
        <v/>
      </c>
      <c r="D471" s="24" t="n"/>
      <c r="E471" s="25" t="n"/>
      <c r="F471" s="24" t="n"/>
      <c r="G471" s="24" t="n"/>
      <c r="H471" s="24" t="n"/>
    </row>
    <row r="472">
      <c r="A472" s="43" t="n"/>
      <c r="B472" s="24" t="n"/>
      <c r="C472" s="44">
        <f>IF(B472="","",IFERROR(VLOOKUP(B472,Products!$A$5:$B$204,2,FALSE),"SKU not found"))</f>
        <v/>
      </c>
      <c r="D472" s="24" t="n"/>
      <c r="E472" s="25" t="n"/>
      <c r="F472" s="24" t="n"/>
      <c r="G472" s="24" t="n"/>
      <c r="H472" s="24" t="n"/>
    </row>
    <row r="473">
      <c r="A473" s="43" t="n"/>
      <c r="B473" s="24" t="n"/>
      <c r="C473" s="44">
        <f>IF(B473="","",IFERROR(VLOOKUP(B473,Products!$A$5:$B$204,2,FALSE),"SKU not found"))</f>
        <v/>
      </c>
      <c r="D473" s="24" t="n"/>
      <c r="E473" s="25" t="n"/>
      <c r="F473" s="24" t="n"/>
      <c r="G473" s="24" t="n"/>
      <c r="H473" s="24" t="n"/>
    </row>
    <row r="474">
      <c r="A474" s="43" t="n"/>
      <c r="B474" s="24" t="n"/>
      <c r="C474" s="44">
        <f>IF(B474="","",IFERROR(VLOOKUP(B474,Products!$A$5:$B$204,2,FALSE),"SKU not found"))</f>
        <v/>
      </c>
      <c r="D474" s="24" t="n"/>
      <c r="E474" s="25" t="n"/>
      <c r="F474" s="24" t="n"/>
      <c r="G474" s="24" t="n"/>
      <c r="H474" s="24" t="n"/>
    </row>
    <row r="475">
      <c r="A475" s="43" t="n"/>
      <c r="B475" s="24" t="n"/>
      <c r="C475" s="44">
        <f>IF(B475="","",IFERROR(VLOOKUP(B475,Products!$A$5:$B$204,2,FALSE),"SKU not found"))</f>
        <v/>
      </c>
      <c r="D475" s="24" t="n"/>
      <c r="E475" s="25" t="n"/>
      <c r="F475" s="24" t="n"/>
      <c r="G475" s="24" t="n"/>
      <c r="H475" s="24" t="n"/>
    </row>
    <row r="476">
      <c r="A476" s="43" t="n"/>
      <c r="B476" s="24" t="n"/>
      <c r="C476" s="44">
        <f>IF(B476="","",IFERROR(VLOOKUP(B476,Products!$A$5:$B$204,2,FALSE),"SKU not found"))</f>
        <v/>
      </c>
      <c r="D476" s="24" t="n"/>
      <c r="E476" s="25" t="n"/>
      <c r="F476" s="24" t="n"/>
      <c r="G476" s="24" t="n"/>
      <c r="H476" s="24" t="n"/>
    </row>
    <row r="477">
      <c r="A477" s="43" t="n"/>
      <c r="B477" s="24" t="n"/>
      <c r="C477" s="44">
        <f>IF(B477="","",IFERROR(VLOOKUP(B477,Products!$A$5:$B$204,2,FALSE),"SKU not found"))</f>
        <v/>
      </c>
      <c r="D477" s="24" t="n"/>
      <c r="E477" s="25" t="n"/>
      <c r="F477" s="24" t="n"/>
      <c r="G477" s="24" t="n"/>
      <c r="H477" s="24" t="n"/>
    </row>
    <row r="478">
      <c r="A478" s="43" t="n"/>
      <c r="B478" s="24" t="n"/>
      <c r="C478" s="44">
        <f>IF(B478="","",IFERROR(VLOOKUP(B478,Products!$A$5:$B$204,2,FALSE),"SKU not found"))</f>
        <v/>
      </c>
      <c r="D478" s="24" t="n"/>
      <c r="E478" s="25" t="n"/>
      <c r="F478" s="24" t="n"/>
      <c r="G478" s="24" t="n"/>
      <c r="H478" s="24" t="n"/>
    </row>
    <row r="479">
      <c r="A479" s="43" t="n"/>
      <c r="B479" s="24" t="n"/>
      <c r="C479" s="44">
        <f>IF(B479="","",IFERROR(VLOOKUP(B479,Products!$A$5:$B$204,2,FALSE),"SKU not found"))</f>
        <v/>
      </c>
      <c r="D479" s="24" t="n"/>
      <c r="E479" s="25" t="n"/>
      <c r="F479" s="24" t="n"/>
      <c r="G479" s="24" t="n"/>
      <c r="H479" s="24" t="n"/>
    </row>
    <row r="480">
      <c r="A480" s="43" t="n"/>
      <c r="B480" s="24" t="n"/>
      <c r="C480" s="44">
        <f>IF(B480="","",IFERROR(VLOOKUP(B480,Products!$A$5:$B$204,2,FALSE),"SKU not found"))</f>
        <v/>
      </c>
      <c r="D480" s="24" t="n"/>
      <c r="E480" s="25" t="n"/>
      <c r="F480" s="24" t="n"/>
      <c r="G480" s="24" t="n"/>
      <c r="H480" s="24" t="n"/>
    </row>
    <row r="481">
      <c r="A481" s="43" t="n"/>
      <c r="B481" s="24" t="n"/>
      <c r="C481" s="44">
        <f>IF(B481="","",IFERROR(VLOOKUP(B481,Products!$A$5:$B$204,2,FALSE),"SKU not found"))</f>
        <v/>
      </c>
      <c r="D481" s="24" t="n"/>
      <c r="E481" s="25" t="n"/>
      <c r="F481" s="24" t="n"/>
      <c r="G481" s="24" t="n"/>
      <c r="H481" s="24" t="n"/>
    </row>
    <row r="482">
      <c r="A482" s="43" t="n"/>
      <c r="B482" s="24" t="n"/>
      <c r="C482" s="44">
        <f>IF(B482="","",IFERROR(VLOOKUP(B482,Products!$A$5:$B$204,2,FALSE),"SKU not found"))</f>
        <v/>
      </c>
      <c r="D482" s="24" t="n"/>
      <c r="E482" s="25" t="n"/>
      <c r="F482" s="24" t="n"/>
      <c r="G482" s="24" t="n"/>
      <c r="H482" s="24" t="n"/>
    </row>
    <row r="483">
      <c r="A483" s="43" t="n"/>
      <c r="B483" s="24" t="n"/>
      <c r="C483" s="44">
        <f>IF(B483="","",IFERROR(VLOOKUP(B483,Products!$A$5:$B$204,2,FALSE),"SKU not found"))</f>
        <v/>
      </c>
      <c r="D483" s="24" t="n"/>
      <c r="E483" s="25" t="n"/>
      <c r="F483" s="24" t="n"/>
      <c r="G483" s="24" t="n"/>
      <c r="H483" s="24" t="n"/>
    </row>
    <row r="484">
      <c r="A484" s="43" t="n"/>
      <c r="B484" s="24" t="n"/>
      <c r="C484" s="44">
        <f>IF(B484="","",IFERROR(VLOOKUP(B484,Products!$A$5:$B$204,2,FALSE),"SKU not found"))</f>
        <v/>
      </c>
      <c r="D484" s="24" t="n"/>
      <c r="E484" s="25" t="n"/>
      <c r="F484" s="24" t="n"/>
      <c r="G484" s="24" t="n"/>
      <c r="H484" s="24" t="n"/>
    </row>
    <row r="485">
      <c r="A485" s="43" t="n"/>
      <c r="B485" s="24" t="n"/>
      <c r="C485" s="44">
        <f>IF(B485="","",IFERROR(VLOOKUP(B485,Products!$A$5:$B$204,2,FALSE),"SKU not found"))</f>
        <v/>
      </c>
      <c r="D485" s="24" t="n"/>
      <c r="E485" s="25" t="n"/>
      <c r="F485" s="24" t="n"/>
      <c r="G485" s="24" t="n"/>
      <c r="H485" s="24" t="n"/>
    </row>
    <row r="486">
      <c r="A486" s="43" t="n"/>
      <c r="B486" s="24" t="n"/>
      <c r="C486" s="44">
        <f>IF(B486="","",IFERROR(VLOOKUP(B486,Products!$A$5:$B$204,2,FALSE),"SKU not found"))</f>
        <v/>
      </c>
      <c r="D486" s="24" t="n"/>
      <c r="E486" s="25" t="n"/>
      <c r="F486" s="24" t="n"/>
      <c r="G486" s="24" t="n"/>
      <c r="H486" s="24" t="n"/>
    </row>
    <row r="487">
      <c r="A487" s="43" t="n"/>
      <c r="B487" s="24" t="n"/>
      <c r="C487" s="44">
        <f>IF(B487="","",IFERROR(VLOOKUP(B487,Products!$A$5:$B$204,2,FALSE),"SKU not found"))</f>
        <v/>
      </c>
      <c r="D487" s="24" t="n"/>
      <c r="E487" s="25" t="n"/>
      <c r="F487" s="24" t="n"/>
      <c r="G487" s="24" t="n"/>
      <c r="H487" s="24" t="n"/>
    </row>
    <row r="488">
      <c r="A488" s="43" t="n"/>
      <c r="B488" s="24" t="n"/>
      <c r="C488" s="44">
        <f>IF(B488="","",IFERROR(VLOOKUP(B488,Products!$A$5:$B$204,2,FALSE),"SKU not found"))</f>
        <v/>
      </c>
      <c r="D488" s="24" t="n"/>
      <c r="E488" s="25" t="n"/>
      <c r="F488" s="24" t="n"/>
      <c r="G488" s="24" t="n"/>
      <c r="H488" s="24" t="n"/>
    </row>
    <row r="489">
      <c r="A489" s="43" t="n"/>
      <c r="B489" s="24" t="n"/>
      <c r="C489" s="44">
        <f>IF(B489="","",IFERROR(VLOOKUP(B489,Products!$A$5:$B$204,2,FALSE),"SKU not found"))</f>
        <v/>
      </c>
      <c r="D489" s="24" t="n"/>
      <c r="E489" s="25" t="n"/>
      <c r="F489" s="24" t="n"/>
      <c r="G489" s="24" t="n"/>
      <c r="H489" s="24" t="n"/>
    </row>
    <row r="490">
      <c r="A490" s="43" t="n"/>
      <c r="B490" s="24" t="n"/>
      <c r="C490" s="44">
        <f>IF(B490="","",IFERROR(VLOOKUP(B490,Products!$A$5:$B$204,2,FALSE),"SKU not found"))</f>
        <v/>
      </c>
      <c r="D490" s="24" t="n"/>
      <c r="E490" s="25" t="n"/>
      <c r="F490" s="24" t="n"/>
      <c r="G490" s="24" t="n"/>
      <c r="H490" s="24" t="n"/>
    </row>
    <row r="491">
      <c r="A491" s="43" t="n"/>
      <c r="B491" s="24" t="n"/>
      <c r="C491" s="44">
        <f>IF(B491="","",IFERROR(VLOOKUP(B491,Products!$A$5:$B$204,2,FALSE),"SKU not found"))</f>
        <v/>
      </c>
      <c r="D491" s="24" t="n"/>
      <c r="E491" s="25" t="n"/>
      <c r="F491" s="24" t="n"/>
      <c r="G491" s="24" t="n"/>
      <c r="H491" s="24" t="n"/>
    </row>
    <row r="492">
      <c r="A492" s="43" t="n"/>
      <c r="B492" s="24" t="n"/>
      <c r="C492" s="44">
        <f>IF(B492="","",IFERROR(VLOOKUP(B492,Products!$A$5:$B$204,2,FALSE),"SKU not found"))</f>
        <v/>
      </c>
      <c r="D492" s="24" t="n"/>
      <c r="E492" s="25" t="n"/>
      <c r="F492" s="24" t="n"/>
      <c r="G492" s="24" t="n"/>
      <c r="H492" s="24" t="n"/>
    </row>
    <row r="493">
      <c r="A493" s="43" t="n"/>
      <c r="B493" s="24" t="n"/>
      <c r="C493" s="44">
        <f>IF(B493="","",IFERROR(VLOOKUP(B493,Products!$A$5:$B$204,2,FALSE),"SKU not found"))</f>
        <v/>
      </c>
      <c r="D493" s="24" t="n"/>
      <c r="E493" s="25" t="n"/>
      <c r="F493" s="24" t="n"/>
      <c r="G493" s="24" t="n"/>
      <c r="H493" s="24" t="n"/>
    </row>
    <row r="494">
      <c r="A494" s="43" t="n"/>
      <c r="B494" s="24" t="n"/>
      <c r="C494" s="44">
        <f>IF(B494="","",IFERROR(VLOOKUP(B494,Products!$A$5:$B$204,2,FALSE),"SKU not found"))</f>
        <v/>
      </c>
      <c r="D494" s="24" t="n"/>
      <c r="E494" s="25" t="n"/>
      <c r="F494" s="24" t="n"/>
      <c r="G494" s="24" t="n"/>
      <c r="H494" s="24" t="n"/>
    </row>
    <row r="495">
      <c r="A495" s="43" t="n"/>
      <c r="B495" s="24" t="n"/>
      <c r="C495" s="44">
        <f>IF(B495="","",IFERROR(VLOOKUP(B495,Products!$A$5:$B$204,2,FALSE),"SKU not found"))</f>
        <v/>
      </c>
      <c r="D495" s="24" t="n"/>
      <c r="E495" s="25" t="n"/>
      <c r="F495" s="24" t="n"/>
      <c r="G495" s="24" t="n"/>
      <c r="H495" s="24" t="n"/>
    </row>
    <row r="496">
      <c r="A496" s="43" t="n"/>
      <c r="B496" s="24" t="n"/>
      <c r="C496" s="44">
        <f>IF(B496="","",IFERROR(VLOOKUP(B496,Products!$A$5:$B$204,2,FALSE),"SKU not found"))</f>
        <v/>
      </c>
      <c r="D496" s="24" t="n"/>
      <c r="E496" s="25" t="n"/>
      <c r="F496" s="24" t="n"/>
      <c r="G496" s="24" t="n"/>
      <c r="H496" s="24" t="n"/>
    </row>
    <row r="497">
      <c r="A497" s="43" t="n"/>
      <c r="B497" s="24" t="n"/>
      <c r="C497" s="44">
        <f>IF(B497="","",IFERROR(VLOOKUP(B497,Products!$A$5:$B$204,2,FALSE),"SKU not found"))</f>
        <v/>
      </c>
      <c r="D497" s="24" t="n"/>
      <c r="E497" s="25" t="n"/>
      <c r="F497" s="24" t="n"/>
      <c r="G497" s="24" t="n"/>
      <c r="H497" s="24" t="n"/>
    </row>
    <row r="498">
      <c r="A498" s="43" t="n"/>
      <c r="B498" s="24" t="n"/>
      <c r="C498" s="44">
        <f>IF(B498="","",IFERROR(VLOOKUP(B498,Products!$A$5:$B$204,2,FALSE),"SKU not found"))</f>
        <v/>
      </c>
      <c r="D498" s="24" t="n"/>
      <c r="E498" s="25" t="n"/>
      <c r="F498" s="24" t="n"/>
      <c r="G498" s="24" t="n"/>
      <c r="H498" s="24" t="n"/>
    </row>
    <row r="499">
      <c r="A499" s="43" t="n"/>
      <c r="B499" s="24" t="n"/>
      <c r="C499" s="44">
        <f>IF(B499="","",IFERROR(VLOOKUP(B499,Products!$A$5:$B$204,2,FALSE),"SKU not found"))</f>
        <v/>
      </c>
      <c r="D499" s="24" t="n"/>
      <c r="E499" s="25" t="n"/>
      <c r="F499" s="24" t="n"/>
      <c r="G499" s="24" t="n"/>
      <c r="H499" s="24" t="n"/>
    </row>
    <row r="500">
      <c r="A500" s="43" t="n"/>
      <c r="B500" s="24" t="n"/>
      <c r="C500" s="44">
        <f>IF(B500="","",IFERROR(VLOOKUP(B500,Products!$A$5:$B$204,2,FALSE),"SKU not found"))</f>
        <v/>
      </c>
      <c r="D500" s="24" t="n"/>
      <c r="E500" s="25" t="n"/>
      <c r="F500" s="24" t="n"/>
      <c r="G500" s="24" t="n"/>
      <c r="H500" s="24" t="n"/>
    </row>
    <row r="501">
      <c r="A501" s="43" t="n"/>
      <c r="B501" s="24" t="n"/>
      <c r="C501" s="44">
        <f>IF(B501="","",IFERROR(VLOOKUP(B501,Products!$A$5:$B$204,2,FALSE),"SKU not found"))</f>
        <v/>
      </c>
      <c r="D501" s="24" t="n"/>
      <c r="E501" s="25" t="n"/>
      <c r="F501" s="24" t="n"/>
      <c r="G501" s="24" t="n"/>
      <c r="H501" s="24" t="n"/>
    </row>
    <row r="502">
      <c r="A502" s="43" t="n"/>
      <c r="B502" s="24" t="n"/>
      <c r="C502" s="44">
        <f>IF(B502="","",IFERROR(VLOOKUP(B502,Products!$A$5:$B$204,2,FALSE),"SKU not found"))</f>
        <v/>
      </c>
      <c r="D502" s="24" t="n"/>
      <c r="E502" s="25" t="n"/>
      <c r="F502" s="24" t="n"/>
      <c r="G502" s="24" t="n"/>
      <c r="H502" s="24" t="n"/>
    </row>
    <row r="503">
      <c r="A503" s="43" t="n"/>
      <c r="B503" s="24" t="n"/>
      <c r="C503" s="44">
        <f>IF(B503="","",IFERROR(VLOOKUP(B503,Products!$A$5:$B$204,2,FALSE),"SKU not found"))</f>
        <v/>
      </c>
      <c r="D503" s="24" t="n"/>
      <c r="E503" s="25" t="n"/>
      <c r="F503" s="24" t="n"/>
      <c r="G503" s="24" t="n"/>
      <c r="H503" s="24" t="n"/>
    </row>
    <row r="504">
      <c r="A504" s="43" t="n"/>
      <c r="B504" s="24" t="n"/>
      <c r="C504" s="44">
        <f>IF(B504="","",IFERROR(VLOOKUP(B504,Products!$A$5:$B$204,2,FALSE),"SKU not found"))</f>
        <v/>
      </c>
      <c r="D504" s="24" t="n"/>
      <c r="E504" s="25" t="n"/>
      <c r="F504" s="24" t="n"/>
      <c r="G504" s="24" t="n"/>
      <c r="H504" s="24" t="n"/>
    </row>
  </sheetData>
  <dataValidations count="2">
    <dataValidation sqref="D5:D504" showDropDown="0" showInputMessage="0" showErrorMessage="0" allowBlank="1" type="list">
      <formula1>=Lists!$C$5:$C$6</formula1>
    </dataValidation>
    <dataValidation sqref="F5:F504" showDropDown="0" showInputMessage="0" showErrorMessage="0" allowBlank="1" type="list">
      <formula1>=Lists!$D$5:$D$24</formula1>
    </dataValidation>
  </dataValidations>
  <hyperlinks>
    <hyperlink xmlns:r="http://schemas.openxmlformats.org/officeDocument/2006/relationships" ref="H1" r:id="rId1"/>
  </hyperlinks>
  <pageMargins left="0.4" right="0.4" top="1" bottom="1" header="0.5" footer="0.5"/>
  <pageSetup orientation="landscape" paperSize="1" fitToHeight="0" fitToWidth="1"/>
  <headerFooter>
    <oddHeader/>
    <oddFooter>&amp;C&amp;8 &amp;K9CA3AFTemplate by Qoblex · qoblex.com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16" customWidth="1" min="4" max="4"/>
    <col width="30" customWidth="1" min="5" max="5"/>
    <col width="10" customWidth="1" min="6" max="6"/>
    <col width="10" customWidth="1" min="7" max="7"/>
    <col width="11" customWidth="1" min="8" max="8"/>
    <col width="12" customWidth="1" min="9" max="9"/>
    <col width="10" customWidth="1" min="10" max="10"/>
    <col width="10" customWidth="1" min="11" max="11"/>
    <col width="14" customWidth="1" min="12" max="12"/>
    <col width="11" customWidth="1" min="13" max="13"/>
  </cols>
  <sheetData>
    <row r="1" ht="28" customHeight="1">
      <c r="A1" s="11" t="inlineStr">
        <is>
          <t>Purchase Orders</t>
        </is>
      </c>
      <c r="M1" s="12" t="inlineStr">
        <is>
          <t>Template by Qoblex · qoblex.com</t>
        </is>
      </c>
    </row>
    <row r="2">
      <c r="A2" s="13" t="inlineStr">
        <is>
          <t>One row per PO line. Type Qty received when goods arrive: it is added to Qty on hand and taken off On order.</t>
        </is>
      </c>
    </row>
    <row r="3">
      <c r="E3" s="33" t="inlineStr">
        <is>
          <t>calculated</t>
        </is>
      </c>
      <c r="H3" s="32" t="inlineStr">
        <is>
          <t>calculated</t>
        </is>
      </c>
      <c r="K3" s="32" t="inlineStr">
        <is>
          <t>calculated</t>
        </is>
      </c>
      <c r="L3" s="33" t="inlineStr">
        <is>
          <t>calculated</t>
        </is>
      </c>
      <c r="M3" s="32" t="inlineStr">
        <is>
          <t>calculated</t>
        </is>
      </c>
    </row>
    <row r="4" ht="30" customHeight="1">
      <c r="A4" s="34" t="inlineStr">
        <is>
          <t>PO #</t>
        </is>
      </c>
      <c r="B4" s="34" t="inlineStr">
        <is>
          <t>Order date</t>
        </is>
      </c>
      <c r="C4" s="34" t="inlineStr">
        <is>
          <t>Supplier</t>
        </is>
      </c>
      <c r="D4" s="34" t="inlineStr">
        <is>
          <t>SKU</t>
        </is>
      </c>
      <c r="E4" s="42" t="inlineStr">
        <is>
          <t>Product</t>
        </is>
      </c>
      <c r="F4" s="35" t="inlineStr">
        <is>
          <t>Qty ordered</t>
        </is>
      </c>
      <c r="G4" s="35" t="inlineStr">
        <is>
          <t>Unit cost</t>
        </is>
      </c>
      <c r="H4" s="36" t="inlineStr">
        <is>
          <t>Line total</t>
        </is>
      </c>
      <c r="I4" s="34" t="inlineStr">
        <is>
          <t>Expected date</t>
        </is>
      </c>
      <c r="J4" s="35" t="inlineStr">
        <is>
          <t>Qty received</t>
        </is>
      </c>
      <c r="K4" s="36" t="inlineStr">
        <is>
          <t>Outstanding</t>
        </is>
      </c>
      <c r="L4" s="37" t="inlineStr">
        <is>
          <t>Status</t>
        </is>
      </c>
      <c r="M4" s="36" t="inlineStr">
        <is>
          <t>Outstanding value</t>
        </is>
      </c>
    </row>
    <row r="5">
      <c r="A5" s="24" t="inlineStr">
        <is>
          <t>PO-1001</t>
        </is>
      </c>
      <c r="B5" s="43" t="n">
        <v>46055</v>
      </c>
      <c r="C5" s="24" t="inlineStr">
        <is>
          <t>Example Textiles Ltd</t>
        </is>
      </c>
      <c r="D5" s="24" t="inlineStr">
        <is>
          <t>TEE-ORG-BLK-M</t>
        </is>
      </c>
      <c r="E5" s="44">
        <f>IF(D5="","",IFERROR(VLOOKUP(D5,Products!$A$5:$B$204,2,FALSE),"SKU not found"))</f>
        <v/>
      </c>
      <c r="F5" s="25" t="n">
        <v>60</v>
      </c>
      <c r="G5" s="30" t="n">
        <v>6.2</v>
      </c>
      <c r="H5" s="40">
        <f>IF(OR(F5="",G5=""),"",ROUND(F5*G5,2))</f>
        <v/>
      </c>
      <c r="I5" s="43" t="n">
        <v>46076</v>
      </c>
      <c r="J5" s="25" t="n">
        <v>60</v>
      </c>
      <c r="K5" s="38">
        <f>IF(D5="","",MAX(0,F5-J5))</f>
        <v/>
      </c>
      <c r="L5" s="39">
        <f>IF(D5="","",IF(J5&gt;=F5,"Received",IF(J5&gt;0,"Partly received","Open")))</f>
        <v/>
      </c>
      <c r="M5" s="40">
        <f>IF(OR(D5="",G5=""),"",ROUND(K5*G5,2))</f>
        <v/>
      </c>
    </row>
    <row r="6">
      <c r="A6" s="24" t="inlineStr">
        <is>
          <t>PO-1001</t>
        </is>
      </c>
      <c r="B6" s="43" t="n">
        <v>46055</v>
      </c>
      <c r="C6" s="24" t="inlineStr">
        <is>
          <t>Example Textiles Ltd</t>
        </is>
      </c>
      <c r="D6" s="24" t="inlineStr">
        <is>
          <t>TEE-ORG-WHT-M</t>
        </is>
      </c>
      <c r="E6" s="44">
        <f>IF(D6="","",IFERROR(VLOOKUP(D6,Products!$A$5:$B$204,2,FALSE),"SKU not found"))</f>
        <v/>
      </c>
      <c r="F6" s="25" t="n">
        <v>100</v>
      </c>
      <c r="G6" s="30" t="n">
        <v>6.2</v>
      </c>
      <c r="H6" s="40">
        <f>IF(OR(F6="",G6=""),"",ROUND(F6*G6,2))</f>
        <v/>
      </c>
      <c r="I6" s="43" t="n">
        <v>46076</v>
      </c>
      <c r="J6" s="25" t="n">
        <v>100</v>
      </c>
      <c r="K6" s="38">
        <f>IF(D6="","",MAX(0,F6-J6))</f>
        <v/>
      </c>
      <c r="L6" s="39">
        <f>IF(D6="","",IF(J6&gt;=F6,"Received",IF(J6&gt;0,"Partly received","Open")))</f>
        <v/>
      </c>
      <c r="M6" s="40">
        <f>IF(OR(D6="",G6=""),"",ROUND(K6*G6,2))</f>
        <v/>
      </c>
    </row>
    <row r="7">
      <c r="A7" s="24" t="inlineStr">
        <is>
          <t>PO-1002</t>
        </is>
      </c>
      <c r="B7" s="43" t="n">
        <v>46091</v>
      </c>
      <c r="C7" s="24" t="inlineStr">
        <is>
          <t>Sample Bags &amp; Co.</t>
        </is>
      </c>
      <c r="D7" s="24" t="inlineStr">
        <is>
          <t>TOTE-NAT-01</t>
        </is>
      </c>
      <c r="E7" s="44">
        <f>IF(D7="","",IFERROR(VLOOKUP(D7,Products!$A$5:$B$204,2,FALSE),"SKU not found"))</f>
        <v/>
      </c>
      <c r="F7" s="25" t="n">
        <v>150</v>
      </c>
      <c r="G7" s="30" t="n">
        <v>3.5</v>
      </c>
      <c r="H7" s="40">
        <f>IF(OR(F7="",G7=""),"",ROUND(F7*G7,2))</f>
        <v/>
      </c>
      <c r="I7" s="43" t="n">
        <v>46121</v>
      </c>
      <c r="J7" s="25" t="n">
        <v>150</v>
      </c>
      <c r="K7" s="38">
        <f>IF(D7="","",MAX(0,F7-J7))</f>
        <v/>
      </c>
      <c r="L7" s="39">
        <f>IF(D7="","",IF(J7&gt;=F7,"Received",IF(J7&gt;0,"Partly received","Open")))</f>
        <v/>
      </c>
      <c r="M7" s="40">
        <f>IF(OR(D7="",G7=""),"",ROUND(K7*G7,2))</f>
        <v/>
      </c>
    </row>
    <row r="8">
      <c r="A8" s="24" t="inlineStr">
        <is>
          <t>PO-1003</t>
        </is>
      </c>
      <c r="B8" s="43" t="n">
        <v>46146</v>
      </c>
      <c r="C8" s="24" t="inlineStr">
        <is>
          <t>Placeholder Paper Co.</t>
        </is>
      </c>
      <c r="D8" s="24" t="inlineStr">
        <is>
          <t>NB-A5-DOT</t>
        </is>
      </c>
      <c r="E8" s="44">
        <f>IF(D8="","",IFERROR(VLOOKUP(D8,Products!$A$5:$B$204,2,FALSE),"SKU not found"))</f>
        <v/>
      </c>
      <c r="F8" s="25" t="n">
        <v>150</v>
      </c>
      <c r="G8" s="30" t="n">
        <v>2.1</v>
      </c>
      <c r="H8" s="40">
        <f>IF(OR(F8="",G8=""),"",ROUND(F8*G8,2))</f>
        <v/>
      </c>
      <c r="I8" s="43" t="n">
        <v>46156</v>
      </c>
      <c r="J8" s="25" t="n">
        <v>150</v>
      </c>
      <c r="K8" s="38">
        <f>IF(D8="","",MAX(0,F8-J8))</f>
        <v/>
      </c>
      <c r="L8" s="39">
        <f>IF(D8="","",IF(J8&gt;=F8,"Received",IF(J8&gt;0,"Partly received","Open")))</f>
        <v/>
      </c>
      <c r="M8" s="40">
        <f>IF(OR(D8="",G8=""),"",ROUND(K8*G8,2))</f>
        <v/>
      </c>
    </row>
    <row r="9">
      <c r="A9" s="24" t="inlineStr">
        <is>
          <t>PO-1004</t>
        </is>
      </c>
      <c r="B9" s="43" t="n">
        <v>46204</v>
      </c>
      <c r="C9" s="24" t="inlineStr">
        <is>
          <t>Demo Homewares</t>
        </is>
      </c>
      <c r="D9" s="24" t="inlineStr">
        <is>
          <t>MUG-CER-SND</t>
        </is>
      </c>
      <c r="E9" s="44">
        <f>IF(D9="","",IFERROR(VLOOKUP(D9,Products!$A$5:$B$204,2,FALSE),"SKU not found"))</f>
        <v/>
      </c>
      <c r="F9" s="25" t="n">
        <v>48</v>
      </c>
      <c r="G9" s="30" t="n">
        <v>3.1</v>
      </c>
      <c r="H9" s="40">
        <f>IF(OR(F9="",G9=""),"",ROUND(F9*G9,2))</f>
        <v/>
      </c>
      <c r="I9" s="43" t="n">
        <v>46218</v>
      </c>
      <c r="J9" s="25" t="n">
        <v>48</v>
      </c>
      <c r="K9" s="38">
        <f>IF(D9="","",MAX(0,F9-J9))</f>
        <v/>
      </c>
      <c r="L9" s="39">
        <f>IF(D9="","",IF(J9&gt;=F9,"Received",IF(J9&gt;0,"Partly received","Open")))</f>
        <v/>
      </c>
      <c r="M9" s="40">
        <f>IF(OR(D9="",G9=""),"",ROUND(K9*G9,2))</f>
        <v/>
      </c>
    </row>
    <row r="10">
      <c r="A10" s="24" t="inlineStr">
        <is>
          <t>PO-1005</t>
        </is>
      </c>
      <c r="B10" s="43" t="n">
        <v>46280</v>
      </c>
      <c r="C10" s="24" t="inlineStr">
        <is>
          <t>Example Textiles Ltd</t>
        </is>
      </c>
      <c r="D10" s="24" t="inlineStr">
        <is>
          <t>HOOD-FLC-GRY-L</t>
        </is>
      </c>
      <c r="E10" s="44">
        <f>IF(D10="","",IFERROR(VLOOKUP(D10,Products!$A$5:$B$204,2,FALSE),"SKU not found"))</f>
        <v/>
      </c>
      <c r="F10" s="25" t="n">
        <v>30</v>
      </c>
      <c r="G10" s="30" t="n">
        <v>14.5</v>
      </c>
      <c r="H10" s="40">
        <f>IF(OR(F10="",G10=""),"",ROUND(F10*G10,2))</f>
        <v/>
      </c>
      <c r="I10" s="43" t="n">
        <v>46301</v>
      </c>
      <c r="J10" s="25" t="n">
        <v>0</v>
      </c>
      <c r="K10" s="38">
        <f>IF(D10="","",MAX(0,F10-J10))</f>
        <v/>
      </c>
      <c r="L10" s="39">
        <f>IF(D10="","",IF(J10&gt;=F10,"Received",IF(J10&gt;0,"Partly received","Open")))</f>
        <v/>
      </c>
      <c r="M10" s="40">
        <f>IF(OR(D10="",G10=""),"",ROUND(K10*G10,2))</f>
        <v/>
      </c>
    </row>
    <row r="11">
      <c r="A11" s="24" t="inlineStr">
        <is>
          <t>PO-1005</t>
        </is>
      </c>
      <c r="B11" s="43" t="n">
        <v>46280</v>
      </c>
      <c r="C11" s="24" t="inlineStr">
        <is>
          <t>Example Textiles Ltd</t>
        </is>
      </c>
      <c r="D11" s="24" t="inlineStr">
        <is>
          <t>TEE-ORG-BLK-M</t>
        </is>
      </c>
      <c r="E11" s="44">
        <f>IF(D11="","",IFERROR(VLOOKUP(D11,Products!$A$5:$B$204,2,FALSE),"SKU not found"))</f>
        <v/>
      </c>
      <c r="F11" s="25" t="n">
        <v>100</v>
      </c>
      <c r="G11" s="30" t="n">
        <v>6.2</v>
      </c>
      <c r="H11" s="40">
        <f>IF(OR(F11="",G11=""),"",ROUND(F11*G11,2))</f>
        <v/>
      </c>
      <c r="I11" s="43" t="n">
        <v>46301</v>
      </c>
      <c r="J11" s="25" t="n">
        <v>40</v>
      </c>
      <c r="K11" s="38">
        <f>IF(D11="","",MAX(0,F11-J11))</f>
        <v/>
      </c>
      <c r="L11" s="39">
        <f>IF(D11="","",IF(J11&gt;=F11,"Received",IF(J11&gt;0,"Partly received","Open")))</f>
        <v/>
      </c>
      <c r="M11" s="40">
        <f>IF(OR(D11="",G11=""),"",ROUND(K11*G11,2))</f>
        <v/>
      </c>
    </row>
    <row r="12">
      <c r="A12" s="24" t="inlineStr">
        <is>
          <t>PO-1006</t>
        </is>
      </c>
      <c r="B12" s="43" t="n">
        <v>46287</v>
      </c>
      <c r="C12" s="24" t="inlineStr">
        <is>
          <t>Sample Bags &amp; Co.</t>
        </is>
      </c>
      <c r="D12" s="24" t="inlineStr">
        <is>
          <t>BKPK-RLL-OLV</t>
        </is>
      </c>
      <c r="E12" s="44">
        <f>IF(D12="","",IFERROR(VLOOKUP(D12,Products!$A$5:$B$204,2,FALSE),"SKU not found"))</f>
        <v/>
      </c>
      <c r="F12" s="25" t="n">
        <v>20</v>
      </c>
      <c r="G12" s="30" t="n">
        <v>21</v>
      </c>
      <c r="H12" s="40">
        <f>IF(OR(F12="",G12=""),"",ROUND(F12*G12,2))</f>
        <v/>
      </c>
      <c r="I12" s="43" t="n">
        <v>46317</v>
      </c>
      <c r="J12" s="25" t="n">
        <v>0</v>
      </c>
      <c r="K12" s="38">
        <f>IF(D12="","",MAX(0,F12-J12))</f>
        <v/>
      </c>
      <c r="L12" s="39">
        <f>IF(D12="","",IF(J12&gt;=F12,"Received",IF(J12&gt;0,"Partly received","Open")))</f>
        <v/>
      </c>
      <c r="M12" s="40">
        <f>IF(OR(D12="",G12=""),"",ROUND(K12*G12,2))</f>
        <v/>
      </c>
    </row>
    <row r="13">
      <c r="A13" s="24" t="n"/>
      <c r="B13" s="43" t="n"/>
      <c r="C13" s="24" t="n"/>
      <c r="D13" s="24" t="n"/>
      <c r="E13" s="44">
        <f>IF(D13="","",IFERROR(VLOOKUP(D13,Products!$A$5:$B$204,2,FALSE),"SKU not found"))</f>
        <v/>
      </c>
      <c r="F13" s="25" t="n"/>
      <c r="G13" s="30" t="n"/>
      <c r="H13" s="40">
        <f>IF(OR(F13="",G13=""),"",ROUND(F13*G13,2))</f>
        <v/>
      </c>
      <c r="I13" s="43" t="n"/>
      <c r="J13" s="25" t="n"/>
      <c r="K13" s="38">
        <f>IF(D13="","",MAX(0,F13-J13))</f>
        <v/>
      </c>
      <c r="L13" s="39">
        <f>IF(D13="","",IF(J13&gt;=F13,"Received",IF(J13&gt;0,"Partly received","Open")))</f>
        <v/>
      </c>
      <c r="M13" s="40">
        <f>IF(OR(D13="",G13=""),"",ROUND(K13*G13,2))</f>
        <v/>
      </c>
    </row>
    <row r="14">
      <c r="A14" s="24" t="n"/>
      <c r="B14" s="43" t="n"/>
      <c r="C14" s="24" t="n"/>
      <c r="D14" s="24" t="n"/>
      <c r="E14" s="44">
        <f>IF(D14="","",IFERROR(VLOOKUP(D14,Products!$A$5:$B$204,2,FALSE),"SKU not found"))</f>
        <v/>
      </c>
      <c r="F14" s="25" t="n"/>
      <c r="G14" s="30" t="n"/>
      <c r="H14" s="40">
        <f>IF(OR(F14="",G14=""),"",ROUND(F14*G14,2))</f>
        <v/>
      </c>
      <c r="I14" s="43" t="n"/>
      <c r="J14" s="25" t="n"/>
      <c r="K14" s="38">
        <f>IF(D14="","",MAX(0,F14-J14))</f>
        <v/>
      </c>
      <c r="L14" s="39">
        <f>IF(D14="","",IF(J14&gt;=F14,"Received",IF(J14&gt;0,"Partly received","Open")))</f>
        <v/>
      </c>
      <c r="M14" s="40">
        <f>IF(OR(D14="",G14=""),"",ROUND(K14*G14,2))</f>
        <v/>
      </c>
    </row>
    <row r="15">
      <c r="A15" s="24" t="n"/>
      <c r="B15" s="43" t="n"/>
      <c r="C15" s="24" t="n"/>
      <c r="D15" s="24" t="n"/>
      <c r="E15" s="44">
        <f>IF(D15="","",IFERROR(VLOOKUP(D15,Products!$A$5:$B$204,2,FALSE),"SKU not found"))</f>
        <v/>
      </c>
      <c r="F15" s="25" t="n"/>
      <c r="G15" s="30" t="n"/>
      <c r="H15" s="40">
        <f>IF(OR(F15="",G15=""),"",ROUND(F15*G15,2))</f>
        <v/>
      </c>
      <c r="I15" s="43" t="n"/>
      <c r="J15" s="25" t="n"/>
      <c r="K15" s="38">
        <f>IF(D15="","",MAX(0,F15-J15))</f>
        <v/>
      </c>
      <c r="L15" s="39">
        <f>IF(D15="","",IF(J15&gt;=F15,"Received",IF(J15&gt;0,"Partly received","Open")))</f>
        <v/>
      </c>
      <c r="M15" s="40">
        <f>IF(OR(D15="",G15=""),"",ROUND(K15*G15,2))</f>
        <v/>
      </c>
    </row>
    <row r="16">
      <c r="A16" s="24" t="n"/>
      <c r="B16" s="43" t="n"/>
      <c r="C16" s="24" t="n"/>
      <c r="D16" s="24" t="n"/>
      <c r="E16" s="44">
        <f>IF(D16="","",IFERROR(VLOOKUP(D16,Products!$A$5:$B$204,2,FALSE),"SKU not found"))</f>
        <v/>
      </c>
      <c r="F16" s="25" t="n"/>
      <c r="G16" s="30" t="n"/>
      <c r="H16" s="40">
        <f>IF(OR(F16="",G16=""),"",ROUND(F16*G16,2))</f>
        <v/>
      </c>
      <c r="I16" s="43" t="n"/>
      <c r="J16" s="25" t="n"/>
      <c r="K16" s="38">
        <f>IF(D16="","",MAX(0,F16-J16))</f>
        <v/>
      </c>
      <c r="L16" s="39">
        <f>IF(D16="","",IF(J16&gt;=F16,"Received",IF(J16&gt;0,"Partly received","Open")))</f>
        <v/>
      </c>
      <c r="M16" s="40">
        <f>IF(OR(D16="",G16=""),"",ROUND(K16*G16,2))</f>
        <v/>
      </c>
    </row>
    <row r="17">
      <c r="A17" s="24" t="n"/>
      <c r="B17" s="43" t="n"/>
      <c r="C17" s="24" t="n"/>
      <c r="D17" s="24" t="n"/>
      <c r="E17" s="44">
        <f>IF(D17="","",IFERROR(VLOOKUP(D17,Products!$A$5:$B$204,2,FALSE),"SKU not found"))</f>
        <v/>
      </c>
      <c r="F17" s="25" t="n"/>
      <c r="G17" s="30" t="n"/>
      <c r="H17" s="40">
        <f>IF(OR(F17="",G17=""),"",ROUND(F17*G17,2))</f>
        <v/>
      </c>
      <c r="I17" s="43" t="n"/>
      <c r="J17" s="25" t="n"/>
      <c r="K17" s="38">
        <f>IF(D17="","",MAX(0,F17-J17))</f>
        <v/>
      </c>
      <c r="L17" s="39">
        <f>IF(D17="","",IF(J17&gt;=F17,"Received",IF(J17&gt;0,"Partly received","Open")))</f>
        <v/>
      </c>
      <c r="M17" s="40">
        <f>IF(OR(D17="",G17=""),"",ROUND(K17*G17,2))</f>
        <v/>
      </c>
    </row>
    <row r="18">
      <c r="A18" s="24" t="n"/>
      <c r="B18" s="43" t="n"/>
      <c r="C18" s="24" t="n"/>
      <c r="D18" s="24" t="n"/>
      <c r="E18" s="44">
        <f>IF(D18="","",IFERROR(VLOOKUP(D18,Products!$A$5:$B$204,2,FALSE),"SKU not found"))</f>
        <v/>
      </c>
      <c r="F18" s="25" t="n"/>
      <c r="G18" s="30" t="n"/>
      <c r="H18" s="40">
        <f>IF(OR(F18="",G18=""),"",ROUND(F18*G18,2))</f>
        <v/>
      </c>
      <c r="I18" s="43" t="n"/>
      <c r="J18" s="25" t="n"/>
      <c r="K18" s="38">
        <f>IF(D18="","",MAX(0,F18-J18))</f>
        <v/>
      </c>
      <c r="L18" s="39">
        <f>IF(D18="","",IF(J18&gt;=F18,"Received",IF(J18&gt;0,"Partly received","Open")))</f>
        <v/>
      </c>
      <c r="M18" s="40">
        <f>IF(OR(D18="",G18=""),"",ROUND(K18*G18,2))</f>
        <v/>
      </c>
    </row>
    <row r="19">
      <c r="A19" s="24" t="n"/>
      <c r="B19" s="43" t="n"/>
      <c r="C19" s="24" t="n"/>
      <c r="D19" s="24" t="n"/>
      <c r="E19" s="44">
        <f>IF(D19="","",IFERROR(VLOOKUP(D19,Products!$A$5:$B$204,2,FALSE),"SKU not found"))</f>
        <v/>
      </c>
      <c r="F19" s="25" t="n"/>
      <c r="G19" s="30" t="n"/>
      <c r="H19" s="40">
        <f>IF(OR(F19="",G19=""),"",ROUND(F19*G19,2))</f>
        <v/>
      </c>
      <c r="I19" s="43" t="n"/>
      <c r="J19" s="25" t="n"/>
      <c r="K19" s="38">
        <f>IF(D19="","",MAX(0,F19-J19))</f>
        <v/>
      </c>
      <c r="L19" s="39">
        <f>IF(D19="","",IF(J19&gt;=F19,"Received",IF(J19&gt;0,"Partly received","Open")))</f>
        <v/>
      </c>
      <c r="M19" s="40">
        <f>IF(OR(D19="",G19=""),"",ROUND(K19*G19,2))</f>
        <v/>
      </c>
    </row>
    <row r="20">
      <c r="A20" s="24" t="n"/>
      <c r="B20" s="43" t="n"/>
      <c r="C20" s="24" t="n"/>
      <c r="D20" s="24" t="n"/>
      <c r="E20" s="44">
        <f>IF(D20="","",IFERROR(VLOOKUP(D20,Products!$A$5:$B$204,2,FALSE),"SKU not found"))</f>
        <v/>
      </c>
      <c r="F20" s="25" t="n"/>
      <c r="G20" s="30" t="n"/>
      <c r="H20" s="40">
        <f>IF(OR(F20="",G20=""),"",ROUND(F20*G20,2))</f>
        <v/>
      </c>
      <c r="I20" s="43" t="n"/>
      <c r="J20" s="25" t="n"/>
      <c r="K20" s="38">
        <f>IF(D20="","",MAX(0,F20-J20))</f>
        <v/>
      </c>
      <c r="L20" s="39">
        <f>IF(D20="","",IF(J20&gt;=F20,"Received",IF(J20&gt;0,"Partly received","Open")))</f>
        <v/>
      </c>
      <c r="M20" s="40">
        <f>IF(OR(D20="",G20=""),"",ROUND(K20*G20,2))</f>
        <v/>
      </c>
    </row>
    <row r="21">
      <c r="A21" s="24" t="n"/>
      <c r="B21" s="43" t="n"/>
      <c r="C21" s="24" t="n"/>
      <c r="D21" s="24" t="n"/>
      <c r="E21" s="44">
        <f>IF(D21="","",IFERROR(VLOOKUP(D21,Products!$A$5:$B$204,2,FALSE),"SKU not found"))</f>
        <v/>
      </c>
      <c r="F21" s="25" t="n"/>
      <c r="G21" s="30" t="n"/>
      <c r="H21" s="40">
        <f>IF(OR(F21="",G21=""),"",ROUND(F21*G21,2))</f>
        <v/>
      </c>
      <c r="I21" s="43" t="n"/>
      <c r="J21" s="25" t="n"/>
      <c r="K21" s="38">
        <f>IF(D21="","",MAX(0,F21-J21))</f>
        <v/>
      </c>
      <c r="L21" s="39">
        <f>IF(D21="","",IF(J21&gt;=F21,"Received",IF(J21&gt;0,"Partly received","Open")))</f>
        <v/>
      </c>
      <c r="M21" s="40">
        <f>IF(OR(D21="",G21=""),"",ROUND(K21*G21,2))</f>
        <v/>
      </c>
    </row>
    <row r="22">
      <c r="A22" s="24" t="n"/>
      <c r="B22" s="43" t="n"/>
      <c r="C22" s="24" t="n"/>
      <c r="D22" s="24" t="n"/>
      <c r="E22" s="44">
        <f>IF(D22="","",IFERROR(VLOOKUP(D22,Products!$A$5:$B$204,2,FALSE),"SKU not found"))</f>
        <v/>
      </c>
      <c r="F22" s="25" t="n"/>
      <c r="G22" s="30" t="n"/>
      <c r="H22" s="40">
        <f>IF(OR(F22="",G22=""),"",ROUND(F22*G22,2))</f>
        <v/>
      </c>
      <c r="I22" s="43" t="n"/>
      <c r="J22" s="25" t="n"/>
      <c r="K22" s="38">
        <f>IF(D22="","",MAX(0,F22-J22))</f>
        <v/>
      </c>
      <c r="L22" s="39">
        <f>IF(D22="","",IF(J22&gt;=F22,"Received",IF(J22&gt;0,"Partly received","Open")))</f>
        <v/>
      </c>
      <c r="M22" s="40">
        <f>IF(OR(D22="",G22=""),"",ROUND(K22*G22,2))</f>
        <v/>
      </c>
    </row>
    <row r="23">
      <c r="A23" s="24" t="n"/>
      <c r="B23" s="43" t="n"/>
      <c r="C23" s="24" t="n"/>
      <c r="D23" s="24" t="n"/>
      <c r="E23" s="44">
        <f>IF(D23="","",IFERROR(VLOOKUP(D23,Products!$A$5:$B$204,2,FALSE),"SKU not found"))</f>
        <v/>
      </c>
      <c r="F23" s="25" t="n"/>
      <c r="G23" s="30" t="n"/>
      <c r="H23" s="40">
        <f>IF(OR(F23="",G23=""),"",ROUND(F23*G23,2))</f>
        <v/>
      </c>
      <c r="I23" s="43" t="n"/>
      <c r="J23" s="25" t="n"/>
      <c r="K23" s="38">
        <f>IF(D23="","",MAX(0,F23-J23))</f>
        <v/>
      </c>
      <c r="L23" s="39">
        <f>IF(D23="","",IF(J23&gt;=F23,"Received",IF(J23&gt;0,"Partly received","Open")))</f>
        <v/>
      </c>
      <c r="M23" s="40">
        <f>IF(OR(D23="",G23=""),"",ROUND(K23*G23,2))</f>
        <v/>
      </c>
    </row>
    <row r="24">
      <c r="A24" s="24" t="n"/>
      <c r="B24" s="43" t="n"/>
      <c r="C24" s="24" t="n"/>
      <c r="D24" s="24" t="n"/>
      <c r="E24" s="44">
        <f>IF(D24="","",IFERROR(VLOOKUP(D24,Products!$A$5:$B$204,2,FALSE),"SKU not found"))</f>
        <v/>
      </c>
      <c r="F24" s="25" t="n"/>
      <c r="G24" s="30" t="n"/>
      <c r="H24" s="40">
        <f>IF(OR(F24="",G24=""),"",ROUND(F24*G24,2))</f>
        <v/>
      </c>
      <c r="I24" s="43" t="n"/>
      <c r="J24" s="25" t="n"/>
      <c r="K24" s="38">
        <f>IF(D24="","",MAX(0,F24-J24))</f>
        <v/>
      </c>
      <c r="L24" s="39">
        <f>IF(D24="","",IF(J24&gt;=F24,"Received",IF(J24&gt;0,"Partly received","Open")))</f>
        <v/>
      </c>
      <c r="M24" s="40">
        <f>IF(OR(D24="",G24=""),"",ROUND(K24*G24,2))</f>
        <v/>
      </c>
    </row>
    <row r="25">
      <c r="A25" s="24" t="n"/>
      <c r="B25" s="43" t="n"/>
      <c r="C25" s="24" t="n"/>
      <c r="D25" s="24" t="n"/>
      <c r="E25" s="44">
        <f>IF(D25="","",IFERROR(VLOOKUP(D25,Products!$A$5:$B$204,2,FALSE),"SKU not found"))</f>
        <v/>
      </c>
      <c r="F25" s="25" t="n"/>
      <c r="G25" s="30" t="n"/>
      <c r="H25" s="40">
        <f>IF(OR(F25="",G25=""),"",ROUND(F25*G25,2))</f>
        <v/>
      </c>
      <c r="I25" s="43" t="n"/>
      <c r="J25" s="25" t="n"/>
      <c r="K25" s="38">
        <f>IF(D25="","",MAX(0,F25-J25))</f>
        <v/>
      </c>
      <c r="L25" s="39">
        <f>IF(D25="","",IF(J25&gt;=F25,"Received",IF(J25&gt;0,"Partly received","Open")))</f>
        <v/>
      </c>
      <c r="M25" s="40">
        <f>IF(OR(D25="",G25=""),"",ROUND(K25*G25,2))</f>
        <v/>
      </c>
    </row>
    <row r="26">
      <c r="A26" s="24" t="n"/>
      <c r="B26" s="43" t="n"/>
      <c r="C26" s="24" t="n"/>
      <c r="D26" s="24" t="n"/>
      <c r="E26" s="44">
        <f>IF(D26="","",IFERROR(VLOOKUP(D26,Products!$A$5:$B$204,2,FALSE),"SKU not found"))</f>
        <v/>
      </c>
      <c r="F26" s="25" t="n"/>
      <c r="G26" s="30" t="n"/>
      <c r="H26" s="40">
        <f>IF(OR(F26="",G26=""),"",ROUND(F26*G26,2))</f>
        <v/>
      </c>
      <c r="I26" s="43" t="n"/>
      <c r="J26" s="25" t="n"/>
      <c r="K26" s="38">
        <f>IF(D26="","",MAX(0,F26-J26))</f>
        <v/>
      </c>
      <c r="L26" s="39">
        <f>IF(D26="","",IF(J26&gt;=F26,"Received",IF(J26&gt;0,"Partly received","Open")))</f>
        <v/>
      </c>
      <c r="M26" s="40">
        <f>IF(OR(D26="",G26=""),"",ROUND(K26*G26,2))</f>
        <v/>
      </c>
    </row>
    <row r="27">
      <c r="A27" s="24" t="n"/>
      <c r="B27" s="43" t="n"/>
      <c r="C27" s="24" t="n"/>
      <c r="D27" s="24" t="n"/>
      <c r="E27" s="44">
        <f>IF(D27="","",IFERROR(VLOOKUP(D27,Products!$A$5:$B$204,2,FALSE),"SKU not found"))</f>
        <v/>
      </c>
      <c r="F27" s="25" t="n"/>
      <c r="G27" s="30" t="n"/>
      <c r="H27" s="40">
        <f>IF(OR(F27="",G27=""),"",ROUND(F27*G27,2))</f>
        <v/>
      </c>
      <c r="I27" s="43" t="n"/>
      <c r="J27" s="25" t="n"/>
      <c r="K27" s="38">
        <f>IF(D27="","",MAX(0,F27-J27))</f>
        <v/>
      </c>
      <c r="L27" s="39">
        <f>IF(D27="","",IF(J27&gt;=F27,"Received",IF(J27&gt;0,"Partly received","Open")))</f>
        <v/>
      </c>
      <c r="M27" s="40">
        <f>IF(OR(D27="",G27=""),"",ROUND(K27*G27,2))</f>
        <v/>
      </c>
    </row>
    <row r="28">
      <c r="A28" s="24" t="n"/>
      <c r="B28" s="43" t="n"/>
      <c r="C28" s="24" t="n"/>
      <c r="D28" s="24" t="n"/>
      <c r="E28" s="44">
        <f>IF(D28="","",IFERROR(VLOOKUP(D28,Products!$A$5:$B$204,2,FALSE),"SKU not found"))</f>
        <v/>
      </c>
      <c r="F28" s="25" t="n"/>
      <c r="G28" s="30" t="n"/>
      <c r="H28" s="40">
        <f>IF(OR(F28="",G28=""),"",ROUND(F28*G28,2))</f>
        <v/>
      </c>
      <c r="I28" s="43" t="n"/>
      <c r="J28" s="25" t="n"/>
      <c r="K28" s="38">
        <f>IF(D28="","",MAX(0,F28-J28))</f>
        <v/>
      </c>
      <c r="L28" s="39">
        <f>IF(D28="","",IF(J28&gt;=F28,"Received",IF(J28&gt;0,"Partly received","Open")))</f>
        <v/>
      </c>
      <c r="M28" s="40">
        <f>IF(OR(D28="",G28=""),"",ROUND(K28*G28,2))</f>
        <v/>
      </c>
    </row>
    <row r="29">
      <c r="A29" s="24" t="n"/>
      <c r="B29" s="43" t="n"/>
      <c r="C29" s="24" t="n"/>
      <c r="D29" s="24" t="n"/>
      <c r="E29" s="44">
        <f>IF(D29="","",IFERROR(VLOOKUP(D29,Products!$A$5:$B$204,2,FALSE),"SKU not found"))</f>
        <v/>
      </c>
      <c r="F29" s="25" t="n"/>
      <c r="G29" s="30" t="n"/>
      <c r="H29" s="40">
        <f>IF(OR(F29="",G29=""),"",ROUND(F29*G29,2))</f>
        <v/>
      </c>
      <c r="I29" s="43" t="n"/>
      <c r="J29" s="25" t="n"/>
      <c r="K29" s="38">
        <f>IF(D29="","",MAX(0,F29-J29))</f>
        <v/>
      </c>
      <c r="L29" s="39">
        <f>IF(D29="","",IF(J29&gt;=F29,"Received",IF(J29&gt;0,"Partly received","Open")))</f>
        <v/>
      </c>
      <c r="M29" s="40">
        <f>IF(OR(D29="",G29=""),"",ROUND(K29*G29,2))</f>
        <v/>
      </c>
    </row>
    <row r="30">
      <c r="A30" s="24" t="n"/>
      <c r="B30" s="43" t="n"/>
      <c r="C30" s="24" t="n"/>
      <c r="D30" s="24" t="n"/>
      <c r="E30" s="44">
        <f>IF(D30="","",IFERROR(VLOOKUP(D30,Products!$A$5:$B$204,2,FALSE),"SKU not found"))</f>
        <v/>
      </c>
      <c r="F30" s="25" t="n"/>
      <c r="G30" s="30" t="n"/>
      <c r="H30" s="40">
        <f>IF(OR(F30="",G30=""),"",ROUND(F30*G30,2))</f>
        <v/>
      </c>
      <c r="I30" s="43" t="n"/>
      <c r="J30" s="25" t="n"/>
      <c r="K30" s="38">
        <f>IF(D30="","",MAX(0,F30-J30))</f>
        <v/>
      </c>
      <c r="L30" s="39">
        <f>IF(D30="","",IF(J30&gt;=F30,"Received",IF(J30&gt;0,"Partly received","Open")))</f>
        <v/>
      </c>
      <c r="M30" s="40">
        <f>IF(OR(D30="",G30=""),"",ROUND(K30*G30,2))</f>
        <v/>
      </c>
    </row>
    <row r="31">
      <c r="A31" s="24" t="n"/>
      <c r="B31" s="43" t="n"/>
      <c r="C31" s="24" t="n"/>
      <c r="D31" s="24" t="n"/>
      <c r="E31" s="44">
        <f>IF(D31="","",IFERROR(VLOOKUP(D31,Products!$A$5:$B$204,2,FALSE),"SKU not found"))</f>
        <v/>
      </c>
      <c r="F31" s="25" t="n"/>
      <c r="G31" s="30" t="n"/>
      <c r="H31" s="40">
        <f>IF(OR(F31="",G31=""),"",ROUND(F31*G31,2))</f>
        <v/>
      </c>
      <c r="I31" s="43" t="n"/>
      <c r="J31" s="25" t="n"/>
      <c r="K31" s="38">
        <f>IF(D31="","",MAX(0,F31-J31))</f>
        <v/>
      </c>
      <c r="L31" s="39">
        <f>IF(D31="","",IF(J31&gt;=F31,"Received",IF(J31&gt;0,"Partly received","Open")))</f>
        <v/>
      </c>
      <c r="M31" s="40">
        <f>IF(OR(D31="",G31=""),"",ROUND(K31*G31,2))</f>
        <v/>
      </c>
    </row>
    <row r="32">
      <c r="A32" s="24" t="n"/>
      <c r="B32" s="43" t="n"/>
      <c r="C32" s="24" t="n"/>
      <c r="D32" s="24" t="n"/>
      <c r="E32" s="44">
        <f>IF(D32="","",IFERROR(VLOOKUP(D32,Products!$A$5:$B$204,2,FALSE),"SKU not found"))</f>
        <v/>
      </c>
      <c r="F32" s="25" t="n"/>
      <c r="G32" s="30" t="n"/>
      <c r="H32" s="40">
        <f>IF(OR(F32="",G32=""),"",ROUND(F32*G32,2))</f>
        <v/>
      </c>
      <c r="I32" s="43" t="n"/>
      <c r="J32" s="25" t="n"/>
      <c r="K32" s="38">
        <f>IF(D32="","",MAX(0,F32-J32))</f>
        <v/>
      </c>
      <c r="L32" s="39">
        <f>IF(D32="","",IF(J32&gt;=F32,"Received",IF(J32&gt;0,"Partly received","Open")))</f>
        <v/>
      </c>
      <c r="M32" s="40">
        <f>IF(OR(D32="",G32=""),"",ROUND(K32*G32,2))</f>
        <v/>
      </c>
    </row>
    <row r="33">
      <c r="A33" s="24" t="n"/>
      <c r="B33" s="43" t="n"/>
      <c r="C33" s="24" t="n"/>
      <c r="D33" s="24" t="n"/>
      <c r="E33" s="44">
        <f>IF(D33="","",IFERROR(VLOOKUP(D33,Products!$A$5:$B$204,2,FALSE),"SKU not found"))</f>
        <v/>
      </c>
      <c r="F33" s="25" t="n"/>
      <c r="G33" s="30" t="n"/>
      <c r="H33" s="40">
        <f>IF(OR(F33="",G33=""),"",ROUND(F33*G33,2))</f>
        <v/>
      </c>
      <c r="I33" s="43" t="n"/>
      <c r="J33" s="25" t="n"/>
      <c r="K33" s="38">
        <f>IF(D33="","",MAX(0,F33-J33))</f>
        <v/>
      </c>
      <c r="L33" s="39">
        <f>IF(D33="","",IF(J33&gt;=F33,"Received",IF(J33&gt;0,"Partly received","Open")))</f>
        <v/>
      </c>
      <c r="M33" s="40">
        <f>IF(OR(D33="",G33=""),"",ROUND(K33*G33,2))</f>
        <v/>
      </c>
    </row>
    <row r="34">
      <c r="A34" s="24" t="n"/>
      <c r="B34" s="43" t="n"/>
      <c r="C34" s="24" t="n"/>
      <c r="D34" s="24" t="n"/>
      <c r="E34" s="44">
        <f>IF(D34="","",IFERROR(VLOOKUP(D34,Products!$A$5:$B$204,2,FALSE),"SKU not found"))</f>
        <v/>
      </c>
      <c r="F34" s="25" t="n"/>
      <c r="G34" s="30" t="n"/>
      <c r="H34" s="40">
        <f>IF(OR(F34="",G34=""),"",ROUND(F34*G34,2))</f>
        <v/>
      </c>
      <c r="I34" s="43" t="n"/>
      <c r="J34" s="25" t="n"/>
      <c r="K34" s="38">
        <f>IF(D34="","",MAX(0,F34-J34))</f>
        <v/>
      </c>
      <c r="L34" s="39">
        <f>IF(D34="","",IF(J34&gt;=F34,"Received",IF(J34&gt;0,"Partly received","Open")))</f>
        <v/>
      </c>
      <c r="M34" s="40">
        <f>IF(OR(D34="",G34=""),"",ROUND(K34*G34,2))</f>
        <v/>
      </c>
    </row>
    <row r="35">
      <c r="A35" s="24" t="n"/>
      <c r="B35" s="43" t="n"/>
      <c r="C35" s="24" t="n"/>
      <c r="D35" s="24" t="n"/>
      <c r="E35" s="44">
        <f>IF(D35="","",IFERROR(VLOOKUP(D35,Products!$A$5:$B$204,2,FALSE),"SKU not found"))</f>
        <v/>
      </c>
      <c r="F35" s="25" t="n"/>
      <c r="G35" s="30" t="n"/>
      <c r="H35" s="40">
        <f>IF(OR(F35="",G35=""),"",ROUND(F35*G35,2))</f>
        <v/>
      </c>
      <c r="I35" s="43" t="n"/>
      <c r="J35" s="25" t="n"/>
      <c r="K35" s="38">
        <f>IF(D35="","",MAX(0,F35-J35))</f>
        <v/>
      </c>
      <c r="L35" s="39">
        <f>IF(D35="","",IF(J35&gt;=F35,"Received",IF(J35&gt;0,"Partly received","Open")))</f>
        <v/>
      </c>
      <c r="M35" s="40">
        <f>IF(OR(D35="",G35=""),"",ROUND(K35*G35,2))</f>
        <v/>
      </c>
    </row>
    <row r="36">
      <c r="A36" s="24" t="n"/>
      <c r="B36" s="43" t="n"/>
      <c r="C36" s="24" t="n"/>
      <c r="D36" s="24" t="n"/>
      <c r="E36" s="44">
        <f>IF(D36="","",IFERROR(VLOOKUP(D36,Products!$A$5:$B$204,2,FALSE),"SKU not found"))</f>
        <v/>
      </c>
      <c r="F36" s="25" t="n"/>
      <c r="G36" s="30" t="n"/>
      <c r="H36" s="40">
        <f>IF(OR(F36="",G36=""),"",ROUND(F36*G36,2))</f>
        <v/>
      </c>
      <c r="I36" s="43" t="n"/>
      <c r="J36" s="25" t="n"/>
      <c r="K36" s="38">
        <f>IF(D36="","",MAX(0,F36-J36))</f>
        <v/>
      </c>
      <c r="L36" s="39">
        <f>IF(D36="","",IF(J36&gt;=F36,"Received",IF(J36&gt;0,"Partly received","Open")))</f>
        <v/>
      </c>
      <c r="M36" s="40">
        <f>IF(OR(D36="",G36=""),"",ROUND(K36*G36,2))</f>
        <v/>
      </c>
    </row>
    <row r="37">
      <c r="A37" s="24" t="n"/>
      <c r="B37" s="43" t="n"/>
      <c r="C37" s="24" t="n"/>
      <c r="D37" s="24" t="n"/>
      <c r="E37" s="44">
        <f>IF(D37="","",IFERROR(VLOOKUP(D37,Products!$A$5:$B$204,2,FALSE),"SKU not found"))</f>
        <v/>
      </c>
      <c r="F37" s="25" t="n"/>
      <c r="G37" s="30" t="n"/>
      <c r="H37" s="40">
        <f>IF(OR(F37="",G37=""),"",ROUND(F37*G37,2))</f>
        <v/>
      </c>
      <c r="I37" s="43" t="n"/>
      <c r="J37" s="25" t="n"/>
      <c r="K37" s="38">
        <f>IF(D37="","",MAX(0,F37-J37))</f>
        <v/>
      </c>
      <c r="L37" s="39">
        <f>IF(D37="","",IF(J37&gt;=F37,"Received",IF(J37&gt;0,"Partly received","Open")))</f>
        <v/>
      </c>
      <c r="M37" s="40">
        <f>IF(OR(D37="",G37=""),"",ROUND(K37*G37,2))</f>
        <v/>
      </c>
    </row>
    <row r="38">
      <c r="A38" s="24" t="n"/>
      <c r="B38" s="43" t="n"/>
      <c r="C38" s="24" t="n"/>
      <c r="D38" s="24" t="n"/>
      <c r="E38" s="44">
        <f>IF(D38="","",IFERROR(VLOOKUP(D38,Products!$A$5:$B$204,2,FALSE),"SKU not found"))</f>
        <v/>
      </c>
      <c r="F38" s="25" t="n"/>
      <c r="G38" s="30" t="n"/>
      <c r="H38" s="40">
        <f>IF(OR(F38="",G38=""),"",ROUND(F38*G38,2))</f>
        <v/>
      </c>
      <c r="I38" s="43" t="n"/>
      <c r="J38" s="25" t="n"/>
      <c r="K38" s="38">
        <f>IF(D38="","",MAX(0,F38-J38))</f>
        <v/>
      </c>
      <c r="L38" s="39">
        <f>IF(D38="","",IF(J38&gt;=F38,"Received",IF(J38&gt;0,"Partly received","Open")))</f>
        <v/>
      </c>
      <c r="M38" s="40">
        <f>IF(OR(D38="",G38=""),"",ROUND(K38*G38,2))</f>
        <v/>
      </c>
    </row>
    <row r="39">
      <c r="A39" s="24" t="n"/>
      <c r="B39" s="43" t="n"/>
      <c r="C39" s="24" t="n"/>
      <c r="D39" s="24" t="n"/>
      <c r="E39" s="44">
        <f>IF(D39="","",IFERROR(VLOOKUP(D39,Products!$A$5:$B$204,2,FALSE),"SKU not found"))</f>
        <v/>
      </c>
      <c r="F39" s="25" t="n"/>
      <c r="G39" s="30" t="n"/>
      <c r="H39" s="40">
        <f>IF(OR(F39="",G39=""),"",ROUND(F39*G39,2))</f>
        <v/>
      </c>
      <c r="I39" s="43" t="n"/>
      <c r="J39" s="25" t="n"/>
      <c r="K39" s="38">
        <f>IF(D39="","",MAX(0,F39-J39))</f>
        <v/>
      </c>
      <c r="L39" s="39">
        <f>IF(D39="","",IF(J39&gt;=F39,"Received",IF(J39&gt;0,"Partly received","Open")))</f>
        <v/>
      </c>
      <c r="M39" s="40">
        <f>IF(OR(D39="",G39=""),"",ROUND(K39*G39,2))</f>
        <v/>
      </c>
    </row>
    <row r="40">
      <c r="A40" s="24" t="n"/>
      <c r="B40" s="43" t="n"/>
      <c r="C40" s="24" t="n"/>
      <c r="D40" s="24" t="n"/>
      <c r="E40" s="44">
        <f>IF(D40="","",IFERROR(VLOOKUP(D40,Products!$A$5:$B$204,2,FALSE),"SKU not found"))</f>
        <v/>
      </c>
      <c r="F40" s="25" t="n"/>
      <c r="G40" s="30" t="n"/>
      <c r="H40" s="40">
        <f>IF(OR(F40="",G40=""),"",ROUND(F40*G40,2))</f>
        <v/>
      </c>
      <c r="I40" s="43" t="n"/>
      <c r="J40" s="25" t="n"/>
      <c r="K40" s="38">
        <f>IF(D40="","",MAX(0,F40-J40))</f>
        <v/>
      </c>
      <c r="L40" s="39">
        <f>IF(D40="","",IF(J40&gt;=F40,"Received",IF(J40&gt;0,"Partly received","Open")))</f>
        <v/>
      </c>
      <c r="M40" s="40">
        <f>IF(OR(D40="",G40=""),"",ROUND(K40*G40,2))</f>
        <v/>
      </c>
    </row>
    <row r="41">
      <c r="A41" s="24" t="n"/>
      <c r="B41" s="43" t="n"/>
      <c r="C41" s="24" t="n"/>
      <c r="D41" s="24" t="n"/>
      <c r="E41" s="44">
        <f>IF(D41="","",IFERROR(VLOOKUP(D41,Products!$A$5:$B$204,2,FALSE),"SKU not found"))</f>
        <v/>
      </c>
      <c r="F41" s="25" t="n"/>
      <c r="G41" s="30" t="n"/>
      <c r="H41" s="40">
        <f>IF(OR(F41="",G41=""),"",ROUND(F41*G41,2))</f>
        <v/>
      </c>
      <c r="I41" s="43" t="n"/>
      <c r="J41" s="25" t="n"/>
      <c r="K41" s="38">
        <f>IF(D41="","",MAX(0,F41-J41))</f>
        <v/>
      </c>
      <c r="L41" s="39">
        <f>IF(D41="","",IF(J41&gt;=F41,"Received",IF(J41&gt;0,"Partly received","Open")))</f>
        <v/>
      </c>
      <c r="M41" s="40">
        <f>IF(OR(D41="",G41=""),"",ROUND(K41*G41,2))</f>
        <v/>
      </c>
    </row>
    <row r="42">
      <c r="A42" s="24" t="n"/>
      <c r="B42" s="43" t="n"/>
      <c r="C42" s="24" t="n"/>
      <c r="D42" s="24" t="n"/>
      <c r="E42" s="44">
        <f>IF(D42="","",IFERROR(VLOOKUP(D42,Products!$A$5:$B$204,2,FALSE),"SKU not found"))</f>
        <v/>
      </c>
      <c r="F42" s="25" t="n"/>
      <c r="G42" s="30" t="n"/>
      <c r="H42" s="40">
        <f>IF(OR(F42="",G42=""),"",ROUND(F42*G42,2))</f>
        <v/>
      </c>
      <c r="I42" s="43" t="n"/>
      <c r="J42" s="25" t="n"/>
      <c r="K42" s="38">
        <f>IF(D42="","",MAX(0,F42-J42))</f>
        <v/>
      </c>
      <c r="L42" s="39">
        <f>IF(D42="","",IF(J42&gt;=F42,"Received",IF(J42&gt;0,"Partly received","Open")))</f>
        <v/>
      </c>
      <c r="M42" s="40">
        <f>IF(OR(D42="",G42=""),"",ROUND(K42*G42,2))</f>
        <v/>
      </c>
    </row>
    <row r="43">
      <c r="A43" s="24" t="n"/>
      <c r="B43" s="43" t="n"/>
      <c r="C43" s="24" t="n"/>
      <c r="D43" s="24" t="n"/>
      <c r="E43" s="44">
        <f>IF(D43="","",IFERROR(VLOOKUP(D43,Products!$A$5:$B$204,2,FALSE),"SKU not found"))</f>
        <v/>
      </c>
      <c r="F43" s="25" t="n"/>
      <c r="G43" s="30" t="n"/>
      <c r="H43" s="40">
        <f>IF(OR(F43="",G43=""),"",ROUND(F43*G43,2))</f>
        <v/>
      </c>
      <c r="I43" s="43" t="n"/>
      <c r="J43" s="25" t="n"/>
      <c r="K43" s="38">
        <f>IF(D43="","",MAX(0,F43-J43))</f>
        <v/>
      </c>
      <c r="L43" s="39">
        <f>IF(D43="","",IF(J43&gt;=F43,"Received",IF(J43&gt;0,"Partly received","Open")))</f>
        <v/>
      </c>
      <c r="M43" s="40">
        <f>IF(OR(D43="",G43=""),"",ROUND(K43*G43,2))</f>
        <v/>
      </c>
    </row>
    <row r="44">
      <c r="A44" s="24" t="n"/>
      <c r="B44" s="43" t="n"/>
      <c r="C44" s="24" t="n"/>
      <c r="D44" s="24" t="n"/>
      <c r="E44" s="44">
        <f>IF(D44="","",IFERROR(VLOOKUP(D44,Products!$A$5:$B$204,2,FALSE),"SKU not found"))</f>
        <v/>
      </c>
      <c r="F44" s="25" t="n"/>
      <c r="G44" s="30" t="n"/>
      <c r="H44" s="40">
        <f>IF(OR(F44="",G44=""),"",ROUND(F44*G44,2))</f>
        <v/>
      </c>
      <c r="I44" s="43" t="n"/>
      <c r="J44" s="25" t="n"/>
      <c r="K44" s="38">
        <f>IF(D44="","",MAX(0,F44-J44))</f>
        <v/>
      </c>
      <c r="L44" s="39">
        <f>IF(D44="","",IF(J44&gt;=F44,"Received",IF(J44&gt;0,"Partly received","Open")))</f>
        <v/>
      </c>
      <c r="M44" s="40">
        <f>IF(OR(D44="",G44=""),"",ROUND(K44*G44,2))</f>
        <v/>
      </c>
    </row>
    <row r="45">
      <c r="A45" s="24" t="n"/>
      <c r="B45" s="43" t="n"/>
      <c r="C45" s="24" t="n"/>
      <c r="D45" s="24" t="n"/>
      <c r="E45" s="44">
        <f>IF(D45="","",IFERROR(VLOOKUP(D45,Products!$A$5:$B$204,2,FALSE),"SKU not found"))</f>
        <v/>
      </c>
      <c r="F45" s="25" t="n"/>
      <c r="G45" s="30" t="n"/>
      <c r="H45" s="40">
        <f>IF(OR(F45="",G45=""),"",ROUND(F45*G45,2))</f>
        <v/>
      </c>
      <c r="I45" s="43" t="n"/>
      <c r="J45" s="25" t="n"/>
      <c r="K45" s="38">
        <f>IF(D45="","",MAX(0,F45-J45))</f>
        <v/>
      </c>
      <c r="L45" s="39">
        <f>IF(D45="","",IF(J45&gt;=F45,"Received",IF(J45&gt;0,"Partly received","Open")))</f>
        <v/>
      </c>
      <c r="M45" s="40">
        <f>IF(OR(D45="",G45=""),"",ROUND(K45*G45,2))</f>
        <v/>
      </c>
    </row>
    <row r="46">
      <c r="A46" s="24" t="n"/>
      <c r="B46" s="43" t="n"/>
      <c r="C46" s="24" t="n"/>
      <c r="D46" s="24" t="n"/>
      <c r="E46" s="44">
        <f>IF(D46="","",IFERROR(VLOOKUP(D46,Products!$A$5:$B$204,2,FALSE),"SKU not found"))</f>
        <v/>
      </c>
      <c r="F46" s="25" t="n"/>
      <c r="G46" s="30" t="n"/>
      <c r="H46" s="40">
        <f>IF(OR(F46="",G46=""),"",ROUND(F46*G46,2))</f>
        <v/>
      </c>
      <c r="I46" s="43" t="n"/>
      <c r="J46" s="25" t="n"/>
      <c r="K46" s="38">
        <f>IF(D46="","",MAX(0,F46-J46))</f>
        <v/>
      </c>
      <c r="L46" s="39">
        <f>IF(D46="","",IF(J46&gt;=F46,"Received",IF(J46&gt;0,"Partly received","Open")))</f>
        <v/>
      </c>
      <c r="M46" s="40">
        <f>IF(OR(D46="",G46=""),"",ROUND(K46*G46,2))</f>
        <v/>
      </c>
    </row>
    <row r="47">
      <c r="A47" s="24" t="n"/>
      <c r="B47" s="43" t="n"/>
      <c r="C47" s="24" t="n"/>
      <c r="D47" s="24" t="n"/>
      <c r="E47" s="44">
        <f>IF(D47="","",IFERROR(VLOOKUP(D47,Products!$A$5:$B$204,2,FALSE),"SKU not found"))</f>
        <v/>
      </c>
      <c r="F47" s="25" t="n"/>
      <c r="G47" s="30" t="n"/>
      <c r="H47" s="40">
        <f>IF(OR(F47="",G47=""),"",ROUND(F47*G47,2))</f>
        <v/>
      </c>
      <c r="I47" s="43" t="n"/>
      <c r="J47" s="25" t="n"/>
      <c r="K47" s="38">
        <f>IF(D47="","",MAX(0,F47-J47))</f>
        <v/>
      </c>
      <c r="L47" s="39">
        <f>IF(D47="","",IF(J47&gt;=F47,"Received",IF(J47&gt;0,"Partly received","Open")))</f>
        <v/>
      </c>
      <c r="M47" s="40">
        <f>IF(OR(D47="",G47=""),"",ROUND(K47*G47,2))</f>
        <v/>
      </c>
    </row>
    <row r="48">
      <c r="A48" s="24" t="n"/>
      <c r="B48" s="43" t="n"/>
      <c r="C48" s="24" t="n"/>
      <c r="D48" s="24" t="n"/>
      <c r="E48" s="44">
        <f>IF(D48="","",IFERROR(VLOOKUP(D48,Products!$A$5:$B$204,2,FALSE),"SKU not found"))</f>
        <v/>
      </c>
      <c r="F48" s="25" t="n"/>
      <c r="G48" s="30" t="n"/>
      <c r="H48" s="40">
        <f>IF(OR(F48="",G48=""),"",ROUND(F48*G48,2))</f>
        <v/>
      </c>
      <c r="I48" s="43" t="n"/>
      <c r="J48" s="25" t="n"/>
      <c r="K48" s="38">
        <f>IF(D48="","",MAX(0,F48-J48))</f>
        <v/>
      </c>
      <c r="L48" s="39">
        <f>IF(D48="","",IF(J48&gt;=F48,"Received",IF(J48&gt;0,"Partly received","Open")))</f>
        <v/>
      </c>
      <c r="M48" s="40">
        <f>IF(OR(D48="",G48=""),"",ROUND(K48*G48,2))</f>
        <v/>
      </c>
    </row>
    <row r="49">
      <c r="A49" s="24" t="n"/>
      <c r="B49" s="43" t="n"/>
      <c r="C49" s="24" t="n"/>
      <c r="D49" s="24" t="n"/>
      <c r="E49" s="44">
        <f>IF(D49="","",IFERROR(VLOOKUP(D49,Products!$A$5:$B$204,2,FALSE),"SKU not found"))</f>
        <v/>
      </c>
      <c r="F49" s="25" t="n"/>
      <c r="G49" s="30" t="n"/>
      <c r="H49" s="40">
        <f>IF(OR(F49="",G49=""),"",ROUND(F49*G49,2))</f>
        <v/>
      </c>
      <c r="I49" s="43" t="n"/>
      <c r="J49" s="25" t="n"/>
      <c r="K49" s="38">
        <f>IF(D49="","",MAX(0,F49-J49))</f>
        <v/>
      </c>
      <c r="L49" s="39">
        <f>IF(D49="","",IF(J49&gt;=F49,"Received",IF(J49&gt;0,"Partly received","Open")))</f>
        <v/>
      </c>
      <c r="M49" s="40">
        <f>IF(OR(D49="",G49=""),"",ROUND(K49*G49,2))</f>
        <v/>
      </c>
    </row>
    <row r="50">
      <c r="A50" s="24" t="n"/>
      <c r="B50" s="43" t="n"/>
      <c r="C50" s="24" t="n"/>
      <c r="D50" s="24" t="n"/>
      <c r="E50" s="44">
        <f>IF(D50="","",IFERROR(VLOOKUP(D50,Products!$A$5:$B$204,2,FALSE),"SKU not found"))</f>
        <v/>
      </c>
      <c r="F50" s="25" t="n"/>
      <c r="G50" s="30" t="n"/>
      <c r="H50" s="40">
        <f>IF(OR(F50="",G50=""),"",ROUND(F50*G50,2))</f>
        <v/>
      </c>
      <c r="I50" s="43" t="n"/>
      <c r="J50" s="25" t="n"/>
      <c r="K50" s="38">
        <f>IF(D50="","",MAX(0,F50-J50))</f>
        <v/>
      </c>
      <c r="L50" s="39">
        <f>IF(D50="","",IF(J50&gt;=F50,"Received",IF(J50&gt;0,"Partly received","Open")))</f>
        <v/>
      </c>
      <c r="M50" s="40">
        <f>IF(OR(D50="",G50=""),"",ROUND(K50*G50,2))</f>
        <v/>
      </c>
    </row>
    <row r="51">
      <c r="A51" s="24" t="n"/>
      <c r="B51" s="43" t="n"/>
      <c r="C51" s="24" t="n"/>
      <c r="D51" s="24" t="n"/>
      <c r="E51" s="44">
        <f>IF(D51="","",IFERROR(VLOOKUP(D51,Products!$A$5:$B$204,2,FALSE),"SKU not found"))</f>
        <v/>
      </c>
      <c r="F51" s="25" t="n"/>
      <c r="G51" s="30" t="n"/>
      <c r="H51" s="40">
        <f>IF(OR(F51="",G51=""),"",ROUND(F51*G51,2))</f>
        <v/>
      </c>
      <c r="I51" s="43" t="n"/>
      <c r="J51" s="25" t="n"/>
      <c r="K51" s="38">
        <f>IF(D51="","",MAX(0,F51-J51))</f>
        <v/>
      </c>
      <c r="L51" s="39">
        <f>IF(D51="","",IF(J51&gt;=F51,"Received",IF(J51&gt;0,"Partly received","Open")))</f>
        <v/>
      </c>
      <c r="M51" s="40">
        <f>IF(OR(D51="",G51=""),"",ROUND(K51*G51,2))</f>
        <v/>
      </c>
    </row>
    <row r="52">
      <c r="A52" s="24" t="n"/>
      <c r="B52" s="43" t="n"/>
      <c r="C52" s="24" t="n"/>
      <c r="D52" s="24" t="n"/>
      <c r="E52" s="44">
        <f>IF(D52="","",IFERROR(VLOOKUP(D52,Products!$A$5:$B$204,2,FALSE),"SKU not found"))</f>
        <v/>
      </c>
      <c r="F52" s="25" t="n"/>
      <c r="G52" s="30" t="n"/>
      <c r="H52" s="40">
        <f>IF(OR(F52="",G52=""),"",ROUND(F52*G52,2))</f>
        <v/>
      </c>
      <c r="I52" s="43" t="n"/>
      <c r="J52" s="25" t="n"/>
      <c r="K52" s="38">
        <f>IF(D52="","",MAX(0,F52-J52))</f>
        <v/>
      </c>
      <c r="L52" s="39">
        <f>IF(D52="","",IF(J52&gt;=F52,"Received",IF(J52&gt;0,"Partly received","Open")))</f>
        <v/>
      </c>
      <c r="M52" s="40">
        <f>IF(OR(D52="",G52=""),"",ROUND(K52*G52,2))</f>
        <v/>
      </c>
    </row>
    <row r="53">
      <c r="A53" s="24" t="n"/>
      <c r="B53" s="43" t="n"/>
      <c r="C53" s="24" t="n"/>
      <c r="D53" s="24" t="n"/>
      <c r="E53" s="44">
        <f>IF(D53="","",IFERROR(VLOOKUP(D53,Products!$A$5:$B$204,2,FALSE),"SKU not found"))</f>
        <v/>
      </c>
      <c r="F53" s="25" t="n"/>
      <c r="G53" s="30" t="n"/>
      <c r="H53" s="40">
        <f>IF(OR(F53="",G53=""),"",ROUND(F53*G53,2))</f>
        <v/>
      </c>
      <c r="I53" s="43" t="n"/>
      <c r="J53" s="25" t="n"/>
      <c r="K53" s="38">
        <f>IF(D53="","",MAX(0,F53-J53))</f>
        <v/>
      </c>
      <c r="L53" s="39">
        <f>IF(D53="","",IF(J53&gt;=F53,"Received",IF(J53&gt;0,"Partly received","Open")))</f>
        <v/>
      </c>
      <c r="M53" s="40">
        <f>IF(OR(D53="",G53=""),"",ROUND(K53*G53,2))</f>
        <v/>
      </c>
    </row>
    <row r="54">
      <c r="A54" s="24" t="n"/>
      <c r="B54" s="43" t="n"/>
      <c r="C54" s="24" t="n"/>
      <c r="D54" s="24" t="n"/>
      <c r="E54" s="44">
        <f>IF(D54="","",IFERROR(VLOOKUP(D54,Products!$A$5:$B$204,2,FALSE),"SKU not found"))</f>
        <v/>
      </c>
      <c r="F54" s="25" t="n"/>
      <c r="G54" s="30" t="n"/>
      <c r="H54" s="40">
        <f>IF(OR(F54="",G54=""),"",ROUND(F54*G54,2))</f>
        <v/>
      </c>
      <c r="I54" s="43" t="n"/>
      <c r="J54" s="25" t="n"/>
      <c r="K54" s="38">
        <f>IF(D54="","",MAX(0,F54-J54))</f>
        <v/>
      </c>
      <c r="L54" s="39">
        <f>IF(D54="","",IF(J54&gt;=F54,"Received",IF(J54&gt;0,"Partly received","Open")))</f>
        <v/>
      </c>
      <c r="M54" s="40">
        <f>IF(OR(D54="",G54=""),"",ROUND(K54*G54,2))</f>
        <v/>
      </c>
    </row>
    <row r="55">
      <c r="A55" s="24" t="n"/>
      <c r="B55" s="43" t="n"/>
      <c r="C55" s="24" t="n"/>
      <c r="D55" s="24" t="n"/>
      <c r="E55" s="44">
        <f>IF(D55="","",IFERROR(VLOOKUP(D55,Products!$A$5:$B$204,2,FALSE),"SKU not found"))</f>
        <v/>
      </c>
      <c r="F55" s="25" t="n"/>
      <c r="G55" s="30" t="n"/>
      <c r="H55" s="40">
        <f>IF(OR(F55="",G55=""),"",ROUND(F55*G55,2))</f>
        <v/>
      </c>
      <c r="I55" s="43" t="n"/>
      <c r="J55" s="25" t="n"/>
      <c r="K55" s="38">
        <f>IF(D55="","",MAX(0,F55-J55))</f>
        <v/>
      </c>
      <c r="L55" s="39">
        <f>IF(D55="","",IF(J55&gt;=F55,"Received",IF(J55&gt;0,"Partly received","Open")))</f>
        <v/>
      </c>
      <c r="M55" s="40">
        <f>IF(OR(D55="",G55=""),"",ROUND(K55*G55,2))</f>
        <v/>
      </c>
    </row>
    <row r="56">
      <c r="A56" s="24" t="n"/>
      <c r="B56" s="43" t="n"/>
      <c r="C56" s="24" t="n"/>
      <c r="D56" s="24" t="n"/>
      <c r="E56" s="44">
        <f>IF(D56="","",IFERROR(VLOOKUP(D56,Products!$A$5:$B$204,2,FALSE),"SKU not found"))</f>
        <v/>
      </c>
      <c r="F56" s="25" t="n"/>
      <c r="G56" s="30" t="n"/>
      <c r="H56" s="40">
        <f>IF(OR(F56="",G56=""),"",ROUND(F56*G56,2))</f>
        <v/>
      </c>
      <c r="I56" s="43" t="n"/>
      <c r="J56" s="25" t="n"/>
      <c r="K56" s="38">
        <f>IF(D56="","",MAX(0,F56-J56))</f>
        <v/>
      </c>
      <c r="L56" s="39">
        <f>IF(D56="","",IF(J56&gt;=F56,"Received",IF(J56&gt;0,"Partly received","Open")))</f>
        <v/>
      </c>
      <c r="M56" s="40">
        <f>IF(OR(D56="",G56=""),"",ROUND(K56*G56,2))</f>
        <v/>
      </c>
    </row>
    <row r="57">
      <c r="A57" s="24" t="n"/>
      <c r="B57" s="43" t="n"/>
      <c r="C57" s="24" t="n"/>
      <c r="D57" s="24" t="n"/>
      <c r="E57" s="44">
        <f>IF(D57="","",IFERROR(VLOOKUP(D57,Products!$A$5:$B$204,2,FALSE),"SKU not found"))</f>
        <v/>
      </c>
      <c r="F57" s="25" t="n"/>
      <c r="G57" s="30" t="n"/>
      <c r="H57" s="40">
        <f>IF(OR(F57="",G57=""),"",ROUND(F57*G57,2))</f>
        <v/>
      </c>
      <c r="I57" s="43" t="n"/>
      <c r="J57" s="25" t="n"/>
      <c r="K57" s="38">
        <f>IF(D57="","",MAX(0,F57-J57))</f>
        <v/>
      </c>
      <c r="L57" s="39">
        <f>IF(D57="","",IF(J57&gt;=F57,"Received",IF(J57&gt;0,"Partly received","Open")))</f>
        <v/>
      </c>
      <c r="M57" s="40">
        <f>IF(OR(D57="",G57=""),"",ROUND(K57*G57,2))</f>
        <v/>
      </c>
    </row>
    <row r="58">
      <c r="A58" s="24" t="n"/>
      <c r="B58" s="43" t="n"/>
      <c r="C58" s="24" t="n"/>
      <c r="D58" s="24" t="n"/>
      <c r="E58" s="44">
        <f>IF(D58="","",IFERROR(VLOOKUP(D58,Products!$A$5:$B$204,2,FALSE),"SKU not found"))</f>
        <v/>
      </c>
      <c r="F58" s="25" t="n"/>
      <c r="G58" s="30" t="n"/>
      <c r="H58" s="40">
        <f>IF(OR(F58="",G58=""),"",ROUND(F58*G58,2))</f>
        <v/>
      </c>
      <c r="I58" s="43" t="n"/>
      <c r="J58" s="25" t="n"/>
      <c r="K58" s="38">
        <f>IF(D58="","",MAX(0,F58-J58))</f>
        <v/>
      </c>
      <c r="L58" s="39">
        <f>IF(D58="","",IF(J58&gt;=F58,"Received",IF(J58&gt;0,"Partly received","Open")))</f>
        <v/>
      </c>
      <c r="M58" s="40">
        <f>IF(OR(D58="",G58=""),"",ROUND(K58*G58,2))</f>
        <v/>
      </c>
    </row>
    <row r="59">
      <c r="A59" s="24" t="n"/>
      <c r="B59" s="43" t="n"/>
      <c r="C59" s="24" t="n"/>
      <c r="D59" s="24" t="n"/>
      <c r="E59" s="44">
        <f>IF(D59="","",IFERROR(VLOOKUP(D59,Products!$A$5:$B$204,2,FALSE),"SKU not found"))</f>
        <v/>
      </c>
      <c r="F59" s="25" t="n"/>
      <c r="G59" s="30" t="n"/>
      <c r="H59" s="40">
        <f>IF(OR(F59="",G59=""),"",ROUND(F59*G59,2))</f>
        <v/>
      </c>
      <c r="I59" s="43" t="n"/>
      <c r="J59" s="25" t="n"/>
      <c r="K59" s="38">
        <f>IF(D59="","",MAX(0,F59-J59))</f>
        <v/>
      </c>
      <c r="L59" s="39">
        <f>IF(D59="","",IF(J59&gt;=F59,"Received",IF(J59&gt;0,"Partly received","Open")))</f>
        <v/>
      </c>
      <c r="M59" s="40">
        <f>IF(OR(D59="",G59=""),"",ROUND(K59*G59,2))</f>
        <v/>
      </c>
    </row>
    <row r="60">
      <c r="A60" s="24" t="n"/>
      <c r="B60" s="43" t="n"/>
      <c r="C60" s="24" t="n"/>
      <c r="D60" s="24" t="n"/>
      <c r="E60" s="44">
        <f>IF(D60="","",IFERROR(VLOOKUP(D60,Products!$A$5:$B$204,2,FALSE),"SKU not found"))</f>
        <v/>
      </c>
      <c r="F60" s="25" t="n"/>
      <c r="G60" s="30" t="n"/>
      <c r="H60" s="40">
        <f>IF(OR(F60="",G60=""),"",ROUND(F60*G60,2))</f>
        <v/>
      </c>
      <c r="I60" s="43" t="n"/>
      <c r="J60" s="25" t="n"/>
      <c r="K60" s="38">
        <f>IF(D60="","",MAX(0,F60-J60))</f>
        <v/>
      </c>
      <c r="L60" s="39">
        <f>IF(D60="","",IF(J60&gt;=F60,"Received",IF(J60&gt;0,"Partly received","Open")))</f>
        <v/>
      </c>
      <c r="M60" s="40">
        <f>IF(OR(D60="",G60=""),"",ROUND(K60*G60,2))</f>
        <v/>
      </c>
    </row>
    <row r="61">
      <c r="A61" s="24" t="n"/>
      <c r="B61" s="43" t="n"/>
      <c r="C61" s="24" t="n"/>
      <c r="D61" s="24" t="n"/>
      <c r="E61" s="44">
        <f>IF(D61="","",IFERROR(VLOOKUP(D61,Products!$A$5:$B$204,2,FALSE),"SKU not found"))</f>
        <v/>
      </c>
      <c r="F61" s="25" t="n"/>
      <c r="G61" s="30" t="n"/>
      <c r="H61" s="40">
        <f>IF(OR(F61="",G61=""),"",ROUND(F61*G61,2))</f>
        <v/>
      </c>
      <c r="I61" s="43" t="n"/>
      <c r="J61" s="25" t="n"/>
      <c r="K61" s="38">
        <f>IF(D61="","",MAX(0,F61-J61))</f>
        <v/>
      </c>
      <c r="L61" s="39">
        <f>IF(D61="","",IF(J61&gt;=F61,"Received",IF(J61&gt;0,"Partly received","Open")))</f>
        <v/>
      </c>
      <c r="M61" s="40">
        <f>IF(OR(D61="",G61=""),"",ROUND(K61*G61,2))</f>
        <v/>
      </c>
    </row>
    <row r="62">
      <c r="A62" s="24" t="n"/>
      <c r="B62" s="43" t="n"/>
      <c r="C62" s="24" t="n"/>
      <c r="D62" s="24" t="n"/>
      <c r="E62" s="44">
        <f>IF(D62="","",IFERROR(VLOOKUP(D62,Products!$A$5:$B$204,2,FALSE),"SKU not found"))</f>
        <v/>
      </c>
      <c r="F62" s="25" t="n"/>
      <c r="G62" s="30" t="n"/>
      <c r="H62" s="40">
        <f>IF(OR(F62="",G62=""),"",ROUND(F62*G62,2))</f>
        <v/>
      </c>
      <c r="I62" s="43" t="n"/>
      <c r="J62" s="25" t="n"/>
      <c r="K62" s="38">
        <f>IF(D62="","",MAX(0,F62-J62))</f>
        <v/>
      </c>
      <c r="L62" s="39">
        <f>IF(D62="","",IF(J62&gt;=F62,"Received",IF(J62&gt;0,"Partly received","Open")))</f>
        <v/>
      </c>
      <c r="M62" s="40">
        <f>IF(OR(D62="",G62=""),"",ROUND(K62*G62,2))</f>
        <v/>
      </c>
    </row>
    <row r="63">
      <c r="A63" s="24" t="n"/>
      <c r="B63" s="43" t="n"/>
      <c r="C63" s="24" t="n"/>
      <c r="D63" s="24" t="n"/>
      <c r="E63" s="44">
        <f>IF(D63="","",IFERROR(VLOOKUP(D63,Products!$A$5:$B$204,2,FALSE),"SKU not found"))</f>
        <v/>
      </c>
      <c r="F63" s="25" t="n"/>
      <c r="G63" s="30" t="n"/>
      <c r="H63" s="40">
        <f>IF(OR(F63="",G63=""),"",ROUND(F63*G63,2))</f>
        <v/>
      </c>
      <c r="I63" s="43" t="n"/>
      <c r="J63" s="25" t="n"/>
      <c r="K63" s="38">
        <f>IF(D63="","",MAX(0,F63-J63))</f>
        <v/>
      </c>
      <c r="L63" s="39">
        <f>IF(D63="","",IF(J63&gt;=F63,"Received",IF(J63&gt;0,"Partly received","Open")))</f>
        <v/>
      </c>
      <c r="M63" s="40">
        <f>IF(OR(D63="",G63=""),"",ROUND(K63*G63,2))</f>
        <v/>
      </c>
    </row>
    <row r="64">
      <c r="A64" s="24" t="n"/>
      <c r="B64" s="43" t="n"/>
      <c r="C64" s="24" t="n"/>
      <c r="D64" s="24" t="n"/>
      <c r="E64" s="44">
        <f>IF(D64="","",IFERROR(VLOOKUP(D64,Products!$A$5:$B$204,2,FALSE),"SKU not found"))</f>
        <v/>
      </c>
      <c r="F64" s="25" t="n"/>
      <c r="G64" s="30" t="n"/>
      <c r="H64" s="40">
        <f>IF(OR(F64="",G64=""),"",ROUND(F64*G64,2))</f>
        <v/>
      </c>
      <c r="I64" s="43" t="n"/>
      <c r="J64" s="25" t="n"/>
      <c r="K64" s="38">
        <f>IF(D64="","",MAX(0,F64-J64))</f>
        <v/>
      </c>
      <c r="L64" s="39">
        <f>IF(D64="","",IF(J64&gt;=F64,"Received",IF(J64&gt;0,"Partly received","Open")))</f>
        <v/>
      </c>
      <c r="M64" s="40">
        <f>IF(OR(D64="",G64=""),"",ROUND(K64*G64,2))</f>
        <v/>
      </c>
    </row>
    <row r="65">
      <c r="A65" s="24" t="n"/>
      <c r="B65" s="43" t="n"/>
      <c r="C65" s="24" t="n"/>
      <c r="D65" s="24" t="n"/>
      <c r="E65" s="44">
        <f>IF(D65="","",IFERROR(VLOOKUP(D65,Products!$A$5:$B$204,2,FALSE),"SKU not found"))</f>
        <v/>
      </c>
      <c r="F65" s="25" t="n"/>
      <c r="G65" s="30" t="n"/>
      <c r="H65" s="40">
        <f>IF(OR(F65="",G65=""),"",ROUND(F65*G65,2))</f>
        <v/>
      </c>
      <c r="I65" s="43" t="n"/>
      <c r="J65" s="25" t="n"/>
      <c r="K65" s="38">
        <f>IF(D65="","",MAX(0,F65-J65))</f>
        <v/>
      </c>
      <c r="L65" s="39">
        <f>IF(D65="","",IF(J65&gt;=F65,"Received",IF(J65&gt;0,"Partly received","Open")))</f>
        <v/>
      </c>
      <c r="M65" s="40">
        <f>IF(OR(D65="",G65=""),"",ROUND(K65*G65,2))</f>
        <v/>
      </c>
    </row>
    <row r="66">
      <c r="A66" s="24" t="n"/>
      <c r="B66" s="43" t="n"/>
      <c r="C66" s="24" t="n"/>
      <c r="D66" s="24" t="n"/>
      <c r="E66" s="44">
        <f>IF(D66="","",IFERROR(VLOOKUP(D66,Products!$A$5:$B$204,2,FALSE),"SKU not found"))</f>
        <v/>
      </c>
      <c r="F66" s="25" t="n"/>
      <c r="G66" s="30" t="n"/>
      <c r="H66" s="40">
        <f>IF(OR(F66="",G66=""),"",ROUND(F66*G66,2))</f>
        <v/>
      </c>
      <c r="I66" s="43" t="n"/>
      <c r="J66" s="25" t="n"/>
      <c r="K66" s="38">
        <f>IF(D66="","",MAX(0,F66-J66))</f>
        <v/>
      </c>
      <c r="L66" s="39">
        <f>IF(D66="","",IF(J66&gt;=F66,"Received",IF(J66&gt;0,"Partly received","Open")))</f>
        <v/>
      </c>
      <c r="M66" s="40">
        <f>IF(OR(D66="",G66=""),"",ROUND(K66*G66,2))</f>
        <v/>
      </c>
    </row>
    <row r="67">
      <c r="A67" s="24" t="n"/>
      <c r="B67" s="43" t="n"/>
      <c r="C67" s="24" t="n"/>
      <c r="D67" s="24" t="n"/>
      <c r="E67" s="44">
        <f>IF(D67="","",IFERROR(VLOOKUP(D67,Products!$A$5:$B$204,2,FALSE),"SKU not found"))</f>
        <v/>
      </c>
      <c r="F67" s="25" t="n"/>
      <c r="G67" s="30" t="n"/>
      <c r="H67" s="40">
        <f>IF(OR(F67="",G67=""),"",ROUND(F67*G67,2))</f>
        <v/>
      </c>
      <c r="I67" s="43" t="n"/>
      <c r="J67" s="25" t="n"/>
      <c r="K67" s="38">
        <f>IF(D67="","",MAX(0,F67-J67))</f>
        <v/>
      </c>
      <c r="L67" s="39">
        <f>IF(D67="","",IF(J67&gt;=F67,"Received",IF(J67&gt;0,"Partly received","Open")))</f>
        <v/>
      </c>
      <c r="M67" s="40">
        <f>IF(OR(D67="",G67=""),"",ROUND(K67*G67,2))</f>
        <v/>
      </c>
    </row>
    <row r="68">
      <c r="A68" s="24" t="n"/>
      <c r="B68" s="43" t="n"/>
      <c r="C68" s="24" t="n"/>
      <c r="D68" s="24" t="n"/>
      <c r="E68" s="44">
        <f>IF(D68="","",IFERROR(VLOOKUP(D68,Products!$A$5:$B$204,2,FALSE),"SKU not found"))</f>
        <v/>
      </c>
      <c r="F68" s="25" t="n"/>
      <c r="G68" s="30" t="n"/>
      <c r="H68" s="40">
        <f>IF(OR(F68="",G68=""),"",ROUND(F68*G68,2))</f>
        <v/>
      </c>
      <c r="I68" s="43" t="n"/>
      <c r="J68" s="25" t="n"/>
      <c r="K68" s="38">
        <f>IF(D68="","",MAX(0,F68-J68))</f>
        <v/>
      </c>
      <c r="L68" s="39">
        <f>IF(D68="","",IF(J68&gt;=F68,"Received",IF(J68&gt;0,"Partly received","Open")))</f>
        <v/>
      </c>
      <c r="M68" s="40">
        <f>IF(OR(D68="",G68=""),"",ROUND(K68*G68,2))</f>
        <v/>
      </c>
    </row>
    <row r="69">
      <c r="A69" s="24" t="n"/>
      <c r="B69" s="43" t="n"/>
      <c r="C69" s="24" t="n"/>
      <c r="D69" s="24" t="n"/>
      <c r="E69" s="44">
        <f>IF(D69="","",IFERROR(VLOOKUP(D69,Products!$A$5:$B$204,2,FALSE),"SKU not found"))</f>
        <v/>
      </c>
      <c r="F69" s="25" t="n"/>
      <c r="G69" s="30" t="n"/>
      <c r="H69" s="40">
        <f>IF(OR(F69="",G69=""),"",ROUND(F69*G69,2))</f>
        <v/>
      </c>
      <c r="I69" s="43" t="n"/>
      <c r="J69" s="25" t="n"/>
      <c r="K69" s="38">
        <f>IF(D69="","",MAX(0,F69-J69))</f>
        <v/>
      </c>
      <c r="L69" s="39">
        <f>IF(D69="","",IF(J69&gt;=F69,"Received",IF(J69&gt;0,"Partly received","Open")))</f>
        <v/>
      </c>
      <c r="M69" s="40">
        <f>IF(OR(D69="",G69=""),"",ROUND(K69*G69,2))</f>
        <v/>
      </c>
    </row>
    <row r="70">
      <c r="A70" s="24" t="n"/>
      <c r="B70" s="43" t="n"/>
      <c r="C70" s="24" t="n"/>
      <c r="D70" s="24" t="n"/>
      <c r="E70" s="44">
        <f>IF(D70="","",IFERROR(VLOOKUP(D70,Products!$A$5:$B$204,2,FALSE),"SKU not found"))</f>
        <v/>
      </c>
      <c r="F70" s="25" t="n"/>
      <c r="G70" s="30" t="n"/>
      <c r="H70" s="40">
        <f>IF(OR(F70="",G70=""),"",ROUND(F70*G70,2))</f>
        <v/>
      </c>
      <c r="I70" s="43" t="n"/>
      <c r="J70" s="25" t="n"/>
      <c r="K70" s="38">
        <f>IF(D70="","",MAX(0,F70-J70))</f>
        <v/>
      </c>
      <c r="L70" s="39">
        <f>IF(D70="","",IF(J70&gt;=F70,"Received",IF(J70&gt;0,"Partly received","Open")))</f>
        <v/>
      </c>
      <c r="M70" s="40">
        <f>IF(OR(D70="",G70=""),"",ROUND(K70*G70,2))</f>
        <v/>
      </c>
    </row>
    <row r="71">
      <c r="A71" s="24" t="n"/>
      <c r="B71" s="43" t="n"/>
      <c r="C71" s="24" t="n"/>
      <c r="D71" s="24" t="n"/>
      <c r="E71" s="44">
        <f>IF(D71="","",IFERROR(VLOOKUP(D71,Products!$A$5:$B$204,2,FALSE),"SKU not found"))</f>
        <v/>
      </c>
      <c r="F71" s="25" t="n"/>
      <c r="G71" s="30" t="n"/>
      <c r="H71" s="40">
        <f>IF(OR(F71="",G71=""),"",ROUND(F71*G71,2))</f>
        <v/>
      </c>
      <c r="I71" s="43" t="n"/>
      <c r="J71" s="25" t="n"/>
      <c r="K71" s="38">
        <f>IF(D71="","",MAX(0,F71-J71))</f>
        <v/>
      </c>
      <c r="L71" s="39">
        <f>IF(D71="","",IF(J71&gt;=F71,"Received",IF(J71&gt;0,"Partly received","Open")))</f>
        <v/>
      </c>
      <c r="M71" s="40">
        <f>IF(OR(D71="",G71=""),"",ROUND(K71*G71,2))</f>
        <v/>
      </c>
    </row>
    <row r="72">
      <c r="A72" s="24" t="n"/>
      <c r="B72" s="43" t="n"/>
      <c r="C72" s="24" t="n"/>
      <c r="D72" s="24" t="n"/>
      <c r="E72" s="44">
        <f>IF(D72="","",IFERROR(VLOOKUP(D72,Products!$A$5:$B$204,2,FALSE),"SKU not found"))</f>
        <v/>
      </c>
      <c r="F72" s="25" t="n"/>
      <c r="G72" s="30" t="n"/>
      <c r="H72" s="40">
        <f>IF(OR(F72="",G72=""),"",ROUND(F72*G72,2))</f>
        <v/>
      </c>
      <c r="I72" s="43" t="n"/>
      <c r="J72" s="25" t="n"/>
      <c r="K72" s="38">
        <f>IF(D72="","",MAX(0,F72-J72))</f>
        <v/>
      </c>
      <c r="L72" s="39">
        <f>IF(D72="","",IF(J72&gt;=F72,"Received",IF(J72&gt;0,"Partly received","Open")))</f>
        <v/>
      </c>
      <c r="M72" s="40">
        <f>IF(OR(D72="",G72=""),"",ROUND(K72*G72,2))</f>
        <v/>
      </c>
    </row>
    <row r="73">
      <c r="A73" s="24" t="n"/>
      <c r="B73" s="43" t="n"/>
      <c r="C73" s="24" t="n"/>
      <c r="D73" s="24" t="n"/>
      <c r="E73" s="44">
        <f>IF(D73="","",IFERROR(VLOOKUP(D73,Products!$A$5:$B$204,2,FALSE),"SKU not found"))</f>
        <v/>
      </c>
      <c r="F73" s="25" t="n"/>
      <c r="G73" s="30" t="n"/>
      <c r="H73" s="40">
        <f>IF(OR(F73="",G73=""),"",ROUND(F73*G73,2))</f>
        <v/>
      </c>
      <c r="I73" s="43" t="n"/>
      <c r="J73" s="25" t="n"/>
      <c r="K73" s="38">
        <f>IF(D73="","",MAX(0,F73-J73))</f>
        <v/>
      </c>
      <c r="L73" s="39">
        <f>IF(D73="","",IF(J73&gt;=F73,"Received",IF(J73&gt;0,"Partly received","Open")))</f>
        <v/>
      </c>
      <c r="M73" s="40">
        <f>IF(OR(D73="",G73=""),"",ROUND(K73*G73,2))</f>
        <v/>
      </c>
    </row>
    <row r="74">
      <c r="A74" s="24" t="n"/>
      <c r="B74" s="43" t="n"/>
      <c r="C74" s="24" t="n"/>
      <c r="D74" s="24" t="n"/>
      <c r="E74" s="44">
        <f>IF(D74="","",IFERROR(VLOOKUP(D74,Products!$A$5:$B$204,2,FALSE),"SKU not found"))</f>
        <v/>
      </c>
      <c r="F74" s="25" t="n"/>
      <c r="G74" s="30" t="n"/>
      <c r="H74" s="40">
        <f>IF(OR(F74="",G74=""),"",ROUND(F74*G74,2))</f>
        <v/>
      </c>
      <c r="I74" s="43" t="n"/>
      <c r="J74" s="25" t="n"/>
      <c r="K74" s="38">
        <f>IF(D74="","",MAX(0,F74-J74))</f>
        <v/>
      </c>
      <c r="L74" s="39">
        <f>IF(D74="","",IF(J74&gt;=F74,"Received",IF(J74&gt;0,"Partly received","Open")))</f>
        <v/>
      </c>
      <c r="M74" s="40">
        <f>IF(OR(D74="",G74=""),"",ROUND(K74*G74,2))</f>
        <v/>
      </c>
    </row>
    <row r="75">
      <c r="A75" s="24" t="n"/>
      <c r="B75" s="43" t="n"/>
      <c r="C75" s="24" t="n"/>
      <c r="D75" s="24" t="n"/>
      <c r="E75" s="44">
        <f>IF(D75="","",IFERROR(VLOOKUP(D75,Products!$A$5:$B$204,2,FALSE),"SKU not found"))</f>
        <v/>
      </c>
      <c r="F75" s="25" t="n"/>
      <c r="G75" s="30" t="n"/>
      <c r="H75" s="40">
        <f>IF(OR(F75="",G75=""),"",ROUND(F75*G75,2))</f>
        <v/>
      </c>
      <c r="I75" s="43" t="n"/>
      <c r="J75" s="25" t="n"/>
      <c r="K75" s="38">
        <f>IF(D75="","",MAX(0,F75-J75))</f>
        <v/>
      </c>
      <c r="L75" s="39">
        <f>IF(D75="","",IF(J75&gt;=F75,"Received",IF(J75&gt;0,"Partly received","Open")))</f>
        <v/>
      </c>
      <c r="M75" s="40">
        <f>IF(OR(D75="",G75=""),"",ROUND(K75*G75,2))</f>
        <v/>
      </c>
    </row>
    <row r="76">
      <c r="A76" s="24" t="n"/>
      <c r="B76" s="43" t="n"/>
      <c r="C76" s="24" t="n"/>
      <c r="D76" s="24" t="n"/>
      <c r="E76" s="44">
        <f>IF(D76="","",IFERROR(VLOOKUP(D76,Products!$A$5:$B$204,2,FALSE),"SKU not found"))</f>
        <v/>
      </c>
      <c r="F76" s="25" t="n"/>
      <c r="G76" s="30" t="n"/>
      <c r="H76" s="40">
        <f>IF(OR(F76="",G76=""),"",ROUND(F76*G76,2))</f>
        <v/>
      </c>
      <c r="I76" s="43" t="n"/>
      <c r="J76" s="25" t="n"/>
      <c r="K76" s="38">
        <f>IF(D76="","",MAX(0,F76-J76))</f>
        <v/>
      </c>
      <c r="L76" s="39">
        <f>IF(D76="","",IF(J76&gt;=F76,"Received",IF(J76&gt;0,"Partly received","Open")))</f>
        <v/>
      </c>
      <c r="M76" s="40">
        <f>IF(OR(D76="",G76=""),"",ROUND(K76*G76,2))</f>
        <v/>
      </c>
    </row>
    <row r="77">
      <c r="A77" s="24" t="n"/>
      <c r="B77" s="43" t="n"/>
      <c r="C77" s="24" t="n"/>
      <c r="D77" s="24" t="n"/>
      <c r="E77" s="44">
        <f>IF(D77="","",IFERROR(VLOOKUP(D77,Products!$A$5:$B$204,2,FALSE),"SKU not found"))</f>
        <v/>
      </c>
      <c r="F77" s="25" t="n"/>
      <c r="G77" s="30" t="n"/>
      <c r="H77" s="40">
        <f>IF(OR(F77="",G77=""),"",ROUND(F77*G77,2))</f>
        <v/>
      </c>
      <c r="I77" s="43" t="n"/>
      <c r="J77" s="25" t="n"/>
      <c r="K77" s="38">
        <f>IF(D77="","",MAX(0,F77-J77))</f>
        <v/>
      </c>
      <c r="L77" s="39">
        <f>IF(D77="","",IF(J77&gt;=F77,"Received",IF(J77&gt;0,"Partly received","Open")))</f>
        <v/>
      </c>
      <c r="M77" s="40">
        <f>IF(OR(D77="",G77=""),"",ROUND(K77*G77,2))</f>
        <v/>
      </c>
    </row>
    <row r="78">
      <c r="A78" s="24" t="n"/>
      <c r="B78" s="43" t="n"/>
      <c r="C78" s="24" t="n"/>
      <c r="D78" s="24" t="n"/>
      <c r="E78" s="44">
        <f>IF(D78="","",IFERROR(VLOOKUP(D78,Products!$A$5:$B$204,2,FALSE),"SKU not found"))</f>
        <v/>
      </c>
      <c r="F78" s="25" t="n"/>
      <c r="G78" s="30" t="n"/>
      <c r="H78" s="40">
        <f>IF(OR(F78="",G78=""),"",ROUND(F78*G78,2))</f>
        <v/>
      </c>
      <c r="I78" s="43" t="n"/>
      <c r="J78" s="25" t="n"/>
      <c r="K78" s="38">
        <f>IF(D78="","",MAX(0,F78-J78))</f>
        <v/>
      </c>
      <c r="L78" s="39">
        <f>IF(D78="","",IF(J78&gt;=F78,"Received",IF(J78&gt;0,"Partly received","Open")))</f>
        <v/>
      </c>
      <c r="M78" s="40">
        <f>IF(OR(D78="",G78=""),"",ROUND(K78*G78,2))</f>
        <v/>
      </c>
    </row>
    <row r="79">
      <c r="A79" s="24" t="n"/>
      <c r="B79" s="43" t="n"/>
      <c r="C79" s="24" t="n"/>
      <c r="D79" s="24" t="n"/>
      <c r="E79" s="44">
        <f>IF(D79="","",IFERROR(VLOOKUP(D79,Products!$A$5:$B$204,2,FALSE),"SKU not found"))</f>
        <v/>
      </c>
      <c r="F79" s="25" t="n"/>
      <c r="G79" s="30" t="n"/>
      <c r="H79" s="40">
        <f>IF(OR(F79="",G79=""),"",ROUND(F79*G79,2))</f>
        <v/>
      </c>
      <c r="I79" s="43" t="n"/>
      <c r="J79" s="25" t="n"/>
      <c r="K79" s="38">
        <f>IF(D79="","",MAX(0,F79-J79))</f>
        <v/>
      </c>
      <c r="L79" s="39">
        <f>IF(D79="","",IF(J79&gt;=F79,"Received",IF(J79&gt;0,"Partly received","Open")))</f>
        <v/>
      </c>
      <c r="M79" s="40">
        <f>IF(OR(D79="",G79=""),"",ROUND(K79*G79,2))</f>
        <v/>
      </c>
    </row>
    <row r="80">
      <c r="A80" s="24" t="n"/>
      <c r="B80" s="43" t="n"/>
      <c r="C80" s="24" t="n"/>
      <c r="D80" s="24" t="n"/>
      <c r="E80" s="44">
        <f>IF(D80="","",IFERROR(VLOOKUP(D80,Products!$A$5:$B$204,2,FALSE),"SKU not found"))</f>
        <v/>
      </c>
      <c r="F80" s="25" t="n"/>
      <c r="G80" s="30" t="n"/>
      <c r="H80" s="40">
        <f>IF(OR(F80="",G80=""),"",ROUND(F80*G80,2))</f>
        <v/>
      </c>
      <c r="I80" s="43" t="n"/>
      <c r="J80" s="25" t="n"/>
      <c r="K80" s="38">
        <f>IF(D80="","",MAX(0,F80-J80))</f>
        <v/>
      </c>
      <c r="L80" s="39">
        <f>IF(D80="","",IF(J80&gt;=F80,"Received",IF(J80&gt;0,"Partly received","Open")))</f>
        <v/>
      </c>
      <c r="M80" s="40">
        <f>IF(OR(D80="",G80=""),"",ROUND(K80*G80,2))</f>
        <v/>
      </c>
    </row>
    <row r="81">
      <c r="A81" s="24" t="n"/>
      <c r="B81" s="43" t="n"/>
      <c r="C81" s="24" t="n"/>
      <c r="D81" s="24" t="n"/>
      <c r="E81" s="44">
        <f>IF(D81="","",IFERROR(VLOOKUP(D81,Products!$A$5:$B$204,2,FALSE),"SKU not found"))</f>
        <v/>
      </c>
      <c r="F81" s="25" t="n"/>
      <c r="G81" s="30" t="n"/>
      <c r="H81" s="40">
        <f>IF(OR(F81="",G81=""),"",ROUND(F81*G81,2))</f>
        <v/>
      </c>
      <c r="I81" s="43" t="n"/>
      <c r="J81" s="25" t="n"/>
      <c r="K81" s="38">
        <f>IF(D81="","",MAX(0,F81-J81))</f>
        <v/>
      </c>
      <c r="L81" s="39">
        <f>IF(D81="","",IF(J81&gt;=F81,"Received",IF(J81&gt;0,"Partly received","Open")))</f>
        <v/>
      </c>
      <c r="M81" s="40">
        <f>IF(OR(D81="",G81=""),"",ROUND(K81*G81,2))</f>
        <v/>
      </c>
    </row>
    <row r="82">
      <c r="A82" s="24" t="n"/>
      <c r="B82" s="43" t="n"/>
      <c r="C82" s="24" t="n"/>
      <c r="D82" s="24" t="n"/>
      <c r="E82" s="44">
        <f>IF(D82="","",IFERROR(VLOOKUP(D82,Products!$A$5:$B$204,2,FALSE),"SKU not found"))</f>
        <v/>
      </c>
      <c r="F82" s="25" t="n"/>
      <c r="G82" s="30" t="n"/>
      <c r="H82" s="40">
        <f>IF(OR(F82="",G82=""),"",ROUND(F82*G82,2))</f>
        <v/>
      </c>
      <c r="I82" s="43" t="n"/>
      <c r="J82" s="25" t="n"/>
      <c r="K82" s="38">
        <f>IF(D82="","",MAX(0,F82-J82))</f>
        <v/>
      </c>
      <c r="L82" s="39">
        <f>IF(D82="","",IF(J82&gt;=F82,"Received",IF(J82&gt;0,"Partly received","Open")))</f>
        <v/>
      </c>
      <c r="M82" s="40">
        <f>IF(OR(D82="",G82=""),"",ROUND(K82*G82,2))</f>
        <v/>
      </c>
    </row>
    <row r="83">
      <c r="A83" s="24" t="n"/>
      <c r="B83" s="43" t="n"/>
      <c r="C83" s="24" t="n"/>
      <c r="D83" s="24" t="n"/>
      <c r="E83" s="44">
        <f>IF(D83="","",IFERROR(VLOOKUP(D83,Products!$A$5:$B$204,2,FALSE),"SKU not found"))</f>
        <v/>
      </c>
      <c r="F83" s="25" t="n"/>
      <c r="G83" s="30" t="n"/>
      <c r="H83" s="40">
        <f>IF(OR(F83="",G83=""),"",ROUND(F83*G83,2))</f>
        <v/>
      </c>
      <c r="I83" s="43" t="n"/>
      <c r="J83" s="25" t="n"/>
      <c r="K83" s="38">
        <f>IF(D83="","",MAX(0,F83-J83))</f>
        <v/>
      </c>
      <c r="L83" s="39">
        <f>IF(D83="","",IF(J83&gt;=F83,"Received",IF(J83&gt;0,"Partly received","Open")))</f>
        <v/>
      </c>
      <c r="M83" s="40">
        <f>IF(OR(D83="",G83=""),"",ROUND(K83*G83,2))</f>
        <v/>
      </c>
    </row>
    <row r="84">
      <c r="A84" s="24" t="n"/>
      <c r="B84" s="43" t="n"/>
      <c r="C84" s="24" t="n"/>
      <c r="D84" s="24" t="n"/>
      <c r="E84" s="44">
        <f>IF(D84="","",IFERROR(VLOOKUP(D84,Products!$A$5:$B$204,2,FALSE),"SKU not found"))</f>
        <v/>
      </c>
      <c r="F84" s="25" t="n"/>
      <c r="G84" s="30" t="n"/>
      <c r="H84" s="40">
        <f>IF(OR(F84="",G84=""),"",ROUND(F84*G84,2))</f>
        <v/>
      </c>
      <c r="I84" s="43" t="n"/>
      <c r="J84" s="25" t="n"/>
      <c r="K84" s="38">
        <f>IF(D84="","",MAX(0,F84-J84))</f>
        <v/>
      </c>
      <c r="L84" s="39">
        <f>IF(D84="","",IF(J84&gt;=F84,"Received",IF(J84&gt;0,"Partly received","Open")))</f>
        <v/>
      </c>
      <c r="M84" s="40">
        <f>IF(OR(D84="",G84=""),"",ROUND(K84*G84,2))</f>
        <v/>
      </c>
    </row>
    <row r="85">
      <c r="A85" s="24" t="n"/>
      <c r="B85" s="43" t="n"/>
      <c r="C85" s="24" t="n"/>
      <c r="D85" s="24" t="n"/>
      <c r="E85" s="44">
        <f>IF(D85="","",IFERROR(VLOOKUP(D85,Products!$A$5:$B$204,2,FALSE),"SKU not found"))</f>
        <v/>
      </c>
      <c r="F85" s="25" t="n"/>
      <c r="G85" s="30" t="n"/>
      <c r="H85" s="40">
        <f>IF(OR(F85="",G85=""),"",ROUND(F85*G85,2))</f>
        <v/>
      </c>
      <c r="I85" s="43" t="n"/>
      <c r="J85" s="25" t="n"/>
      <c r="K85" s="38">
        <f>IF(D85="","",MAX(0,F85-J85))</f>
        <v/>
      </c>
      <c r="L85" s="39">
        <f>IF(D85="","",IF(J85&gt;=F85,"Received",IF(J85&gt;0,"Partly received","Open")))</f>
        <v/>
      </c>
      <c r="M85" s="40">
        <f>IF(OR(D85="",G85=""),"",ROUND(K85*G85,2))</f>
        <v/>
      </c>
    </row>
    <row r="86">
      <c r="A86" s="24" t="n"/>
      <c r="B86" s="43" t="n"/>
      <c r="C86" s="24" t="n"/>
      <c r="D86" s="24" t="n"/>
      <c r="E86" s="44">
        <f>IF(D86="","",IFERROR(VLOOKUP(D86,Products!$A$5:$B$204,2,FALSE),"SKU not found"))</f>
        <v/>
      </c>
      <c r="F86" s="25" t="n"/>
      <c r="G86" s="30" t="n"/>
      <c r="H86" s="40">
        <f>IF(OR(F86="",G86=""),"",ROUND(F86*G86,2))</f>
        <v/>
      </c>
      <c r="I86" s="43" t="n"/>
      <c r="J86" s="25" t="n"/>
      <c r="K86" s="38">
        <f>IF(D86="","",MAX(0,F86-J86))</f>
        <v/>
      </c>
      <c r="L86" s="39">
        <f>IF(D86="","",IF(J86&gt;=F86,"Received",IF(J86&gt;0,"Partly received","Open")))</f>
        <v/>
      </c>
      <c r="M86" s="40">
        <f>IF(OR(D86="",G86=""),"",ROUND(K86*G86,2))</f>
        <v/>
      </c>
    </row>
    <row r="87">
      <c r="A87" s="24" t="n"/>
      <c r="B87" s="43" t="n"/>
      <c r="C87" s="24" t="n"/>
      <c r="D87" s="24" t="n"/>
      <c r="E87" s="44">
        <f>IF(D87="","",IFERROR(VLOOKUP(D87,Products!$A$5:$B$204,2,FALSE),"SKU not found"))</f>
        <v/>
      </c>
      <c r="F87" s="25" t="n"/>
      <c r="G87" s="30" t="n"/>
      <c r="H87" s="40">
        <f>IF(OR(F87="",G87=""),"",ROUND(F87*G87,2))</f>
        <v/>
      </c>
      <c r="I87" s="43" t="n"/>
      <c r="J87" s="25" t="n"/>
      <c r="K87" s="38">
        <f>IF(D87="","",MAX(0,F87-J87))</f>
        <v/>
      </c>
      <c r="L87" s="39">
        <f>IF(D87="","",IF(J87&gt;=F87,"Received",IF(J87&gt;0,"Partly received","Open")))</f>
        <v/>
      </c>
      <c r="M87" s="40">
        <f>IF(OR(D87="",G87=""),"",ROUND(K87*G87,2))</f>
        <v/>
      </c>
    </row>
    <row r="88">
      <c r="A88" s="24" t="n"/>
      <c r="B88" s="43" t="n"/>
      <c r="C88" s="24" t="n"/>
      <c r="D88" s="24" t="n"/>
      <c r="E88" s="44">
        <f>IF(D88="","",IFERROR(VLOOKUP(D88,Products!$A$5:$B$204,2,FALSE),"SKU not found"))</f>
        <v/>
      </c>
      <c r="F88" s="25" t="n"/>
      <c r="G88" s="30" t="n"/>
      <c r="H88" s="40">
        <f>IF(OR(F88="",G88=""),"",ROUND(F88*G88,2))</f>
        <v/>
      </c>
      <c r="I88" s="43" t="n"/>
      <c r="J88" s="25" t="n"/>
      <c r="K88" s="38">
        <f>IF(D88="","",MAX(0,F88-J88))</f>
        <v/>
      </c>
      <c r="L88" s="39">
        <f>IF(D88="","",IF(J88&gt;=F88,"Received",IF(J88&gt;0,"Partly received","Open")))</f>
        <v/>
      </c>
      <c r="M88" s="40">
        <f>IF(OR(D88="",G88=""),"",ROUND(K88*G88,2))</f>
        <v/>
      </c>
    </row>
    <row r="89">
      <c r="A89" s="24" t="n"/>
      <c r="B89" s="43" t="n"/>
      <c r="C89" s="24" t="n"/>
      <c r="D89" s="24" t="n"/>
      <c r="E89" s="44">
        <f>IF(D89="","",IFERROR(VLOOKUP(D89,Products!$A$5:$B$204,2,FALSE),"SKU not found"))</f>
        <v/>
      </c>
      <c r="F89" s="25" t="n"/>
      <c r="G89" s="30" t="n"/>
      <c r="H89" s="40">
        <f>IF(OR(F89="",G89=""),"",ROUND(F89*G89,2))</f>
        <v/>
      </c>
      <c r="I89" s="43" t="n"/>
      <c r="J89" s="25" t="n"/>
      <c r="K89" s="38">
        <f>IF(D89="","",MAX(0,F89-J89))</f>
        <v/>
      </c>
      <c r="L89" s="39">
        <f>IF(D89="","",IF(J89&gt;=F89,"Received",IF(J89&gt;0,"Partly received","Open")))</f>
        <v/>
      </c>
      <c r="M89" s="40">
        <f>IF(OR(D89="",G89=""),"",ROUND(K89*G89,2))</f>
        <v/>
      </c>
    </row>
    <row r="90">
      <c r="A90" s="24" t="n"/>
      <c r="B90" s="43" t="n"/>
      <c r="C90" s="24" t="n"/>
      <c r="D90" s="24" t="n"/>
      <c r="E90" s="44">
        <f>IF(D90="","",IFERROR(VLOOKUP(D90,Products!$A$5:$B$204,2,FALSE),"SKU not found"))</f>
        <v/>
      </c>
      <c r="F90" s="25" t="n"/>
      <c r="G90" s="30" t="n"/>
      <c r="H90" s="40">
        <f>IF(OR(F90="",G90=""),"",ROUND(F90*G90,2))</f>
        <v/>
      </c>
      <c r="I90" s="43" t="n"/>
      <c r="J90" s="25" t="n"/>
      <c r="K90" s="38">
        <f>IF(D90="","",MAX(0,F90-J90))</f>
        <v/>
      </c>
      <c r="L90" s="39">
        <f>IF(D90="","",IF(J90&gt;=F90,"Received",IF(J90&gt;0,"Partly received","Open")))</f>
        <v/>
      </c>
      <c r="M90" s="40">
        <f>IF(OR(D90="",G90=""),"",ROUND(K90*G90,2))</f>
        <v/>
      </c>
    </row>
    <row r="91">
      <c r="A91" s="24" t="n"/>
      <c r="B91" s="43" t="n"/>
      <c r="C91" s="24" t="n"/>
      <c r="D91" s="24" t="n"/>
      <c r="E91" s="44">
        <f>IF(D91="","",IFERROR(VLOOKUP(D91,Products!$A$5:$B$204,2,FALSE),"SKU not found"))</f>
        <v/>
      </c>
      <c r="F91" s="25" t="n"/>
      <c r="G91" s="30" t="n"/>
      <c r="H91" s="40">
        <f>IF(OR(F91="",G91=""),"",ROUND(F91*G91,2))</f>
        <v/>
      </c>
      <c r="I91" s="43" t="n"/>
      <c r="J91" s="25" t="n"/>
      <c r="K91" s="38">
        <f>IF(D91="","",MAX(0,F91-J91))</f>
        <v/>
      </c>
      <c r="L91" s="39">
        <f>IF(D91="","",IF(J91&gt;=F91,"Received",IF(J91&gt;0,"Partly received","Open")))</f>
        <v/>
      </c>
      <c r="M91" s="40">
        <f>IF(OR(D91="",G91=""),"",ROUND(K91*G91,2))</f>
        <v/>
      </c>
    </row>
    <row r="92">
      <c r="A92" s="24" t="n"/>
      <c r="B92" s="43" t="n"/>
      <c r="C92" s="24" t="n"/>
      <c r="D92" s="24" t="n"/>
      <c r="E92" s="44">
        <f>IF(D92="","",IFERROR(VLOOKUP(D92,Products!$A$5:$B$204,2,FALSE),"SKU not found"))</f>
        <v/>
      </c>
      <c r="F92" s="25" t="n"/>
      <c r="G92" s="30" t="n"/>
      <c r="H92" s="40">
        <f>IF(OR(F92="",G92=""),"",ROUND(F92*G92,2))</f>
        <v/>
      </c>
      <c r="I92" s="43" t="n"/>
      <c r="J92" s="25" t="n"/>
      <c r="K92" s="38">
        <f>IF(D92="","",MAX(0,F92-J92))</f>
        <v/>
      </c>
      <c r="L92" s="39">
        <f>IF(D92="","",IF(J92&gt;=F92,"Received",IF(J92&gt;0,"Partly received","Open")))</f>
        <v/>
      </c>
      <c r="M92" s="40">
        <f>IF(OR(D92="",G92=""),"",ROUND(K92*G92,2))</f>
        <v/>
      </c>
    </row>
    <row r="93">
      <c r="A93" s="24" t="n"/>
      <c r="B93" s="43" t="n"/>
      <c r="C93" s="24" t="n"/>
      <c r="D93" s="24" t="n"/>
      <c r="E93" s="44">
        <f>IF(D93="","",IFERROR(VLOOKUP(D93,Products!$A$5:$B$204,2,FALSE),"SKU not found"))</f>
        <v/>
      </c>
      <c r="F93" s="25" t="n"/>
      <c r="G93" s="30" t="n"/>
      <c r="H93" s="40">
        <f>IF(OR(F93="",G93=""),"",ROUND(F93*G93,2))</f>
        <v/>
      </c>
      <c r="I93" s="43" t="n"/>
      <c r="J93" s="25" t="n"/>
      <c r="K93" s="38">
        <f>IF(D93="","",MAX(0,F93-J93))</f>
        <v/>
      </c>
      <c r="L93" s="39">
        <f>IF(D93="","",IF(J93&gt;=F93,"Received",IF(J93&gt;0,"Partly received","Open")))</f>
        <v/>
      </c>
      <c r="M93" s="40">
        <f>IF(OR(D93="",G93=""),"",ROUND(K93*G93,2))</f>
        <v/>
      </c>
    </row>
    <row r="94">
      <c r="A94" s="24" t="n"/>
      <c r="B94" s="43" t="n"/>
      <c r="C94" s="24" t="n"/>
      <c r="D94" s="24" t="n"/>
      <c r="E94" s="44">
        <f>IF(D94="","",IFERROR(VLOOKUP(D94,Products!$A$5:$B$204,2,FALSE),"SKU not found"))</f>
        <v/>
      </c>
      <c r="F94" s="25" t="n"/>
      <c r="G94" s="30" t="n"/>
      <c r="H94" s="40">
        <f>IF(OR(F94="",G94=""),"",ROUND(F94*G94,2))</f>
        <v/>
      </c>
      <c r="I94" s="43" t="n"/>
      <c r="J94" s="25" t="n"/>
      <c r="K94" s="38">
        <f>IF(D94="","",MAX(0,F94-J94))</f>
        <v/>
      </c>
      <c r="L94" s="39">
        <f>IF(D94="","",IF(J94&gt;=F94,"Received",IF(J94&gt;0,"Partly received","Open")))</f>
        <v/>
      </c>
      <c r="M94" s="40">
        <f>IF(OR(D94="",G94=""),"",ROUND(K94*G94,2))</f>
        <v/>
      </c>
    </row>
    <row r="95">
      <c r="A95" s="24" t="n"/>
      <c r="B95" s="43" t="n"/>
      <c r="C95" s="24" t="n"/>
      <c r="D95" s="24" t="n"/>
      <c r="E95" s="44">
        <f>IF(D95="","",IFERROR(VLOOKUP(D95,Products!$A$5:$B$204,2,FALSE),"SKU not found"))</f>
        <v/>
      </c>
      <c r="F95" s="25" t="n"/>
      <c r="G95" s="30" t="n"/>
      <c r="H95" s="40">
        <f>IF(OR(F95="",G95=""),"",ROUND(F95*G95,2))</f>
        <v/>
      </c>
      <c r="I95" s="43" t="n"/>
      <c r="J95" s="25" t="n"/>
      <c r="K95" s="38">
        <f>IF(D95="","",MAX(0,F95-J95))</f>
        <v/>
      </c>
      <c r="L95" s="39">
        <f>IF(D95="","",IF(J95&gt;=F95,"Received",IF(J95&gt;0,"Partly received","Open")))</f>
        <v/>
      </c>
      <c r="M95" s="40">
        <f>IF(OR(D95="",G95=""),"",ROUND(K95*G95,2))</f>
        <v/>
      </c>
    </row>
    <row r="96">
      <c r="A96" s="24" t="n"/>
      <c r="B96" s="43" t="n"/>
      <c r="C96" s="24" t="n"/>
      <c r="D96" s="24" t="n"/>
      <c r="E96" s="44">
        <f>IF(D96="","",IFERROR(VLOOKUP(D96,Products!$A$5:$B$204,2,FALSE),"SKU not found"))</f>
        <v/>
      </c>
      <c r="F96" s="25" t="n"/>
      <c r="G96" s="30" t="n"/>
      <c r="H96" s="40">
        <f>IF(OR(F96="",G96=""),"",ROUND(F96*G96,2))</f>
        <v/>
      </c>
      <c r="I96" s="43" t="n"/>
      <c r="J96" s="25" t="n"/>
      <c r="K96" s="38">
        <f>IF(D96="","",MAX(0,F96-J96))</f>
        <v/>
      </c>
      <c r="L96" s="39">
        <f>IF(D96="","",IF(J96&gt;=F96,"Received",IF(J96&gt;0,"Partly received","Open")))</f>
        <v/>
      </c>
      <c r="M96" s="40">
        <f>IF(OR(D96="",G96=""),"",ROUND(K96*G96,2))</f>
        <v/>
      </c>
    </row>
    <row r="97">
      <c r="A97" s="24" t="n"/>
      <c r="B97" s="43" t="n"/>
      <c r="C97" s="24" t="n"/>
      <c r="D97" s="24" t="n"/>
      <c r="E97" s="44">
        <f>IF(D97="","",IFERROR(VLOOKUP(D97,Products!$A$5:$B$204,2,FALSE),"SKU not found"))</f>
        <v/>
      </c>
      <c r="F97" s="25" t="n"/>
      <c r="G97" s="30" t="n"/>
      <c r="H97" s="40">
        <f>IF(OR(F97="",G97=""),"",ROUND(F97*G97,2))</f>
        <v/>
      </c>
      <c r="I97" s="43" t="n"/>
      <c r="J97" s="25" t="n"/>
      <c r="K97" s="38">
        <f>IF(D97="","",MAX(0,F97-J97))</f>
        <v/>
      </c>
      <c r="L97" s="39">
        <f>IF(D97="","",IF(J97&gt;=F97,"Received",IF(J97&gt;0,"Partly received","Open")))</f>
        <v/>
      </c>
      <c r="M97" s="40">
        <f>IF(OR(D97="",G97=""),"",ROUND(K97*G97,2))</f>
        <v/>
      </c>
    </row>
    <row r="98">
      <c r="A98" s="24" t="n"/>
      <c r="B98" s="43" t="n"/>
      <c r="C98" s="24" t="n"/>
      <c r="D98" s="24" t="n"/>
      <c r="E98" s="44">
        <f>IF(D98="","",IFERROR(VLOOKUP(D98,Products!$A$5:$B$204,2,FALSE),"SKU not found"))</f>
        <v/>
      </c>
      <c r="F98" s="25" t="n"/>
      <c r="G98" s="30" t="n"/>
      <c r="H98" s="40">
        <f>IF(OR(F98="",G98=""),"",ROUND(F98*G98,2))</f>
        <v/>
      </c>
      <c r="I98" s="43" t="n"/>
      <c r="J98" s="25" t="n"/>
      <c r="K98" s="38">
        <f>IF(D98="","",MAX(0,F98-J98))</f>
        <v/>
      </c>
      <c r="L98" s="39">
        <f>IF(D98="","",IF(J98&gt;=F98,"Received",IF(J98&gt;0,"Partly received","Open")))</f>
        <v/>
      </c>
      <c r="M98" s="40">
        <f>IF(OR(D98="",G98=""),"",ROUND(K98*G98,2))</f>
        <v/>
      </c>
    </row>
    <row r="99">
      <c r="A99" s="24" t="n"/>
      <c r="B99" s="43" t="n"/>
      <c r="C99" s="24" t="n"/>
      <c r="D99" s="24" t="n"/>
      <c r="E99" s="44">
        <f>IF(D99="","",IFERROR(VLOOKUP(D99,Products!$A$5:$B$204,2,FALSE),"SKU not found"))</f>
        <v/>
      </c>
      <c r="F99" s="25" t="n"/>
      <c r="G99" s="30" t="n"/>
      <c r="H99" s="40">
        <f>IF(OR(F99="",G99=""),"",ROUND(F99*G99,2))</f>
        <v/>
      </c>
      <c r="I99" s="43" t="n"/>
      <c r="J99" s="25" t="n"/>
      <c r="K99" s="38">
        <f>IF(D99="","",MAX(0,F99-J99))</f>
        <v/>
      </c>
      <c r="L99" s="39">
        <f>IF(D99="","",IF(J99&gt;=F99,"Received",IF(J99&gt;0,"Partly received","Open")))</f>
        <v/>
      </c>
      <c r="M99" s="40">
        <f>IF(OR(D99="",G99=""),"",ROUND(K99*G99,2))</f>
        <v/>
      </c>
    </row>
    <row r="100">
      <c r="A100" s="24" t="n"/>
      <c r="B100" s="43" t="n"/>
      <c r="C100" s="24" t="n"/>
      <c r="D100" s="24" t="n"/>
      <c r="E100" s="44">
        <f>IF(D100="","",IFERROR(VLOOKUP(D100,Products!$A$5:$B$204,2,FALSE),"SKU not found"))</f>
        <v/>
      </c>
      <c r="F100" s="25" t="n"/>
      <c r="G100" s="30" t="n"/>
      <c r="H100" s="40">
        <f>IF(OR(F100="",G100=""),"",ROUND(F100*G100,2))</f>
        <v/>
      </c>
      <c r="I100" s="43" t="n"/>
      <c r="J100" s="25" t="n"/>
      <c r="K100" s="38">
        <f>IF(D100="","",MAX(0,F100-J100))</f>
        <v/>
      </c>
      <c r="L100" s="39">
        <f>IF(D100="","",IF(J100&gt;=F100,"Received",IF(J100&gt;0,"Partly received","Open")))</f>
        <v/>
      </c>
      <c r="M100" s="40">
        <f>IF(OR(D100="",G100=""),"",ROUND(K100*G100,2))</f>
        <v/>
      </c>
    </row>
    <row r="101">
      <c r="A101" s="24" t="n"/>
      <c r="B101" s="43" t="n"/>
      <c r="C101" s="24" t="n"/>
      <c r="D101" s="24" t="n"/>
      <c r="E101" s="44">
        <f>IF(D101="","",IFERROR(VLOOKUP(D101,Products!$A$5:$B$204,2,FALSE),"SKU not found"))</f>
        <v/>
      </c>
      <c r="F101" s="25" t="n"/>
      <c r="G101" s="30" t="n"/>
      <c r="H101" s="40">
        <f>IF(OR(F101="",G101=""),"",ROUND(F101*G101,2))</f>
        <v/>
      </c>
      <c r="I101" s="43" t="n"/>
      <c r="J101" s="25" t="n"/>
      <c r="K101" s="38">
        <f>IF(D101="","",MAX(0,F101-J101))</f>
        <v/>
      </c>
      <c r="L101" s="39">
        <f>IF(D101="","",IF(J101&gt;=F101,"Received",IF(J101&gt;0,"Partly received","Open")))</f>
        <v/>
      </c>
      <c r="M101" s="40">
        <f>IF(OR(D101="",G101=""),"",ROUND(K101*G101,2))</f>
        <v/>
      </c>
    </row>
    <row r="102">
      <c r="A102" s="24" t="n"/>
      <c r="B102" s="43" t="n"/>
      <c r="C102" s="24" t="n"/>
      <c r="D102" s="24" t="n"/>
      <c r="E102" s="44">
        <f>IF(D102="","",IFERROR(VLOOKUP(D102,Products!$A$5:$B$204,2,FALSE),"SKU not found"))</f>
        <v/>
      </c>
      <c r="F102" s="25" t="n"/>
      <c r="G102" s="30" t="n"/>
      <c r="H102" s="40">
        <f>IF(OR(F102="",G102=""),"",ROUND(F102*G102,2))</f>
        <v/>
      </c>
      <c r="I102" s="43" t="n"/>
      <c r="J102" s="25" t="n"/>
      <c r="K102" s="38">
        <f>IF(D102="","",MAX(0,F102-J102))</f>
        <v/>
      </c>
      <c r="L102" s="39">
        <f>IF(D102="","",IF(J102&gt;=F102,"Received",IF(J102&gt;0,"Partly received","Open")))</f>
        <v/>
      </c>
      <c r="M102" s="40">
        <f>IF(OR(D102="",G102=""),"",ROUND(K102*G102,2))</f>
        <v/>
      </c>
    </row>
    <row r="103">
      <c r="A103" s="24" t="n"/>
      <c r="B103" s="43" t="n"/>
      <c r="C103" s="24" t="n"/>
      <c r="D103" s="24" t="n"/>
      <c r="E103" s="44">
        <f>IF(D103="","",IFERROR(VLOOKUP(D103,Products!$A$5:$B$204,2,FALSE),"SKU not found"))</f>
        <v/>
      </c>
      <c r="F103" s="25" t="n"/>
      <c r="G103" s="30" t="n"/>
      <c r="H103" s="40">
        <f>IF(OR(F103="",G103=""),"",ROUND(F103*G103,2))</f>
        <v/>
      </c>
      <c r="I103" s="43" t="n"/>
      <c r="J103" s="25" t="n"/>
      <c r="K103" s="38">
        <f>IF(D103="","",MAX(0,F103-J103))</f>
        <v/>
      </c>
      <c r="L103" s="39">
        <f>IF(D103="","",IF(J103&gt;=F103,"Received",IF(J103&gt;0,"Partly received","Open")))</f>
        <v/>
      </c>
      <c r="M103" s="40">
        <f>IF(OR(D103="",G103=""),"",ROUND(K103*G103,2))</f>
        <v/>
      </c>
    </row>
    <row r="104">
      <c r="A104" s="24" t="n"/>
      <c r="B104" s="43" t="n"/>
      <c r="C104" s="24" t="n"/>
      <c r="D104" s="24" t="n"/>
      <c r="E104" s="44">
        <f>IF(D104="","",IFERROR(VLOOKUP(D104,Products!$A$5:$B$204,2,FALSE),"SKU not found"))</f>
        <v/>
      </c>
      <c r="F104" s="25" t="n"/>
      <c r="G104" s="30" t="n"/>
      <c r="H104" s="40">
        <f>IF(OR(F104="",G104=""),"",ROUND(F104*G104,2))</f>
        <v/>
      </c>
      <c r="I104" s="43" t="n"/>
      <c r="J104" s="25" t="n"/>
      <c r="K104" s="38">
        <f>IF(D104="","",MAX(0,F104-J104))</f>
        <v/>
      </c>
      <c r="L104" s="39">
        <f>IF(D104="","",IF(J104&gt;=F104,"Received",IF(J104&gt;0,"Partly received","Open")))</f>
        <v/>
      </c>
      <c r="M104" s="40">
        <f>IF(OR(D104="",G104=""),"",ROUND(K104*G104,2))</f>
        <v/>
      </c>
    </row>
    <row r="105">
      <c r="A105" s="24" t="n"/>
      <c r="B105" s="43" t="n"/>
      <c r="C105" s="24" t="n"/>
      <c r="D105" s="24" t="n"/>
      <c r="E105" s="44">
        <f>IF(D105="","",IFERROR(VLOOKUP(D105,Products!$A$5:$B$204,2,FALSE),"SKU not found"))</f>
        <v/>
      </c>
      <c r="F105" s="25" t="n"/>
      <c r="G105" s="30" t="n"/>
      <c r="H105" s="40">
        <f>IF(OR(F105="",G105=""),"",ROUND(F105*G105,2))</f>
        <v/>
      </c>
      <c r="I105" s="43" t="n"/>
      <c r="J105" s="25" t="n"/>
      <c r="K105" s="38">
        <f>IF(D105="","",MAX(0,F105-J105))</f>
        <v/>
      </c>
      <c r="L105" s="39">
        <f>IF(D105="","",IF(J105&gt;=F105,"Received",IF(J105&gt;0,"Partly received","Open")))</f>
        <v/>
      </c>
      <c r="M105" s="40">
        <f>IF(OR(D105="",G105=""),"",ROUND(K105*G105,2))</f>
        <v/>
      </c>
    </row>
    <row r="106">
      <c r="A106" s="24" t="n"/>
      <c r="B106" s="43" t="n"/>
      <c r="C106" s="24" t="n"/>
      <c r="D106" s="24" t="n"/>
      <c r="E106" s="44">
        <f>IF(D106="","",IFERROR(VLOOKUP(D106,Products!$A$5:$B$204,2,FALSE),"SKU not found"))</f>
        <v/>
      </c>
      <c r="F106" s="25" t="n"/>
      <c r="G106" s="30" t="n"/>
      <c r="H106" s="40">
        <f>IF(OR(F106="",G106=""),"",ROUND(F106*G106,2))</f>
        <v/>
      </c>
      <c r="I106" s="43" t="n"/>
      <c r="J106" s="25" t="n"/>
      <c r="K106" s="38">
        <f>IF(D106="","",MAX(0,F106-J106))</f>
        <v/>
      </c>
      <c r="L106" s="39">
        <f>IF(D106="","",IF(J106&gt;=F106,"Received",IF(J106&gt;0,"Partly received","Open")))</f>
        <v/>
      </c>
      <c r="M106" s="40">
        <f>IF(OR(D106="",G106=""),"",ROUND(K106*G106,2))</f>
        <v/>
      </c>
    </row>
    <row r="107">
      <c r="A107" s="24" t="n"/>
      <c r="B107" s="43" t="n"/>
      <c r="C107" s="24" t="n"/>
      <c r="D107" s="24" t="n"/>
      <c r="E107" s="44">
        <f>IF(D107="","",IFERROR(VLOOKUP(D107,Products!$A$5:$B$204,2,FALSE),"SKU not found"))</f>
        <v/>
      </c>
      <c r="F107" s="25" t="n"/>
      <c r="G107" s="30" t="n"/>
      <c r="H107" s="40">
        <f>IF(OR(F107="",G107=""),"",ROUND(F107*G107,2))</f>
        <v/>
      </c>
      <c r="I107" s="43" t="n"/>
      <c r="J107" s="25" t="n"/>
      <c r="K107" s="38">
        <f>IF(D107="","",MAX(0,F107-J107))</f>
        <v/>
      </c>
      <c r="L107" s="39">
        <f>IF(D107="","",IF(J107&gt;=F107,"Received",IF(J107&gt;0,"Partly received","Open")))</f>
        <v/>
      </c>
      <c r="M107" s="40">
        <f>IF(OR(D107="",G107=""),"",ROUND(K107*G107,2))</f>
        <v/>
      </c>
    </row>
    <row r="108">
      <c r="A108" s="24" t="n"/>
      <c r="B108" s="43" t="n"/>
      <c r="C108" s="24" t="n"/>
      <c r="D108" s="24" t="n"/>
      <c r="E108" s="44">
        <f>IF(D108="","",IFERROR(VLOOKUP(D108,Products!$A$5:$B$204,2,FALSE),"SKU not found"))</f>
        <v/>
      </c>
      <c r="F108" s="25" t="n"/>
      <c r="G108" s="30" t="n"/>
      <c r="H108" s="40">
        <f>IF(OR(F108="",G108=""),"",ROUND(F108*G108,2))</f>
        <v/>
      </c>
      <c r="I108" s="43" t="n"/>
      <c r="J108" s="25" t="n"/>
      <c r="K108" s="38">
        <f>IF(D108="","",MAX(0,F108-J108))</f>
        <v/>
      </c>
      <c r="L108" s="39">
        <f>IF(D108="","",IF(J108&gt;=F108,"Received",IF(J108&gt;0,"Partly received","Open")))</f>
        <v/>
      </c>
      <c r="M108" s="40">
        <f>IF(OR(D108="",G108=""),"",ROUND(K108*G108,2))</f>
        <v/>
      </c>
    </row>
    <row r="109">
      <c r="A109" s="24" t="n"/>
      <c r="B109" s="43" t="n"/>
      <c r="C109" s="24" t="n"/>
      <c r="D109" s="24" t="n"/>
      <c r="E109" s="44">
        <f>IF(D109="","",IFERROR(VLOOKUP(D109,Products!$A$5:$B$204,2,FALSE),"SKU not found"))</f>
        <v/>
      </c>
      <c r="F109" s="25" t="n"/>
      <c r="G109" s="30" t="n"/>
      <c r="H109" s="40">
        <f>IF(OR(F109="",G109=""),"",ROUND(F109*G109,2))</f>
        <v/>
      </c>
      <c r="I109" s="43" t="n"/>
      <c r="J109" s="25" t="n"/>
      <c r="K109" s="38">
        <f>IF(D109="","",MAX(0,F109-J109))</f>
        <v/>
      </c>
      <c r="L109" s="39">
        <f>IF(D109="","",IF(J109&gt;=F109,"Received",IF(J109&gt;0,"Partly received","Open")))</f>
        <v/>
      </c>
      <c r="M109" s="40">
        <f>IF(OR(D109="",G109=""),"",ROUND(K109*G109,2))</f>
        <v/>
      </c>
    </row>
    <row r="110">
      <c r="A110" s="24" t="n"/>
      <c r="B110" s="43" t="n"/>
      <c r="C110" s="24" t="n"/>
      <c r="D110" s="24" t="n"/>
      <c r="E110" s="44">
        <f>IF(D110="","",IFERROR(VLOOKUP(D110,Products!$A$5:$B$204,2,FALSE),"SKU not found"))</f>
        <v/>
      </c>
      <c r="F110" s="25" t="n"/>
      <c r="G110" s="30" t="n"/>
      <c r="H110" s="40">
        <f>IF(OR(F110="",G110=""),"",ROUND(F110*G110,2))</f>
        <v/>
      </c>
      <c r="I110" s="43" t="n"/>
      <c r="J110" s="25" t="n"/>
      <c r="K110" s="38">
        <f>IF(D110="","",MAX(0,F110-J110))</f>
        <v/>
      </c>
      <c r="L110" s="39">
        <f>IF(D110="","",IF(J110&gt;=F110,"Received",IF(J110&gt;0,"Partly received","Open")))</f>
        <v/>
      </c>
      <c r="M110" s="40">
        <f>IF(OR(D110="",G110=""),"",ROUND(K110*G110,2))</f>
        <v/>
      </c>
    </row>
    <row r="111">
      <c r="A111" s="24" t="n"/>
      <c r="B111" s="43" t="n"/>
      <c r="C111" s="24" t="n"/>
      <c r="D111" s="24" t="n"/>
      <c r="E111" s="44">
        <f>IF(D111="","",IFERROR(VLOOKUP(D111,Products!$A$5:$B$204,2,FALSE),"SKU not found"))</f>
        <v/>
      </c>
      <c r="F111" s="25" t="n"/>
      <c r="G111" s="30" t="n"/>
      <c r="H111" s="40">
        <f>IF(OR(F111="",G111=""),"",ROUND(F111*G111,2))</f>
        <v/>
      </c>
      <c r="I111" s="43" t="n"/>
      <c r="J111" s="25" t="n"/>
      <c r="K111" s="38">
        <f>IF(D111="","",MAX(0,F111-J111))</f>
        <v/>
      </c>
      <c r="L111" s="39">
        <f>IF(D111="","",IF(J111&gt;=F111,"Received",IF(J111&gt;0,"Partly received","Open")))</f>
        <v/>
      </c>
      <c r="M111" s="40">
        <f>IF(OR(D111="",G111=""),"",ROUND(K111*G111,2))</f>
        <v/>
      </c>
    </row>
    <row r="112">
      <c r="A112" s="24" t="n"/>
      <c r="B112" s="43" t="n"/>
      <c r="C112" s="24" t="n"/>
      <c r="D112" s="24" t="n"/>
      <c r="E112" s="44">
        <f>IF(D112="","",IFERROR(VLOOKUP(D112,Products!$A$5:$B$204,2,FALSE),"SKU not found"))</f>
        <v/>
      </c>
      <c r="F112" s="25" t="n"/>
      <c r="G112" s="30" t="n"/>
      <c r="H112" s="40">
        <f>IF(OR(F112="",G112=""),"",ROUND(F112*G112,2))</f>
        <v/>
      </c>
      <c r="I112" s="43" t="n"/>
      <c r="J112" s="25" t="n"/>
      <c r="K112" s="38">
        <f>IF(D112="","",MAX(0,F112-J112))</f>
        <v/>
      </c>
      <c r="L112" s="39">
        <f>IF(D112="","",IF(J112&gt;=F112,"Received",IF(J112&gt;0,"Partly received","Open")))</f>
        <v/>
      </c>
      <c r="M112" s="40">
        <f>IF(OR(D112="",G112=""),"",ROUND(K112*G112,2))</f>
        <v/>
      </c>
    </row>
    <row r="113">
      <c r="A113" s="24" t="n"/>
      <c r="B113" s="43" t="n"/>
      <c r="C113" s="24" t="n"/>
      <c r="D113" s="24" t="n"/>
      <c r="E113" s="44">
        <f>IF(D113="","",IFERROR(VLOOKUP(D113,Products!$A$5:$B$204,2,FALSE),"SKU not found"))</f>
        <v/>
      </c>
      <c r="F113" s="25" t="n"/>
      <c r="G113" s="30" t="n"/>
      <c r="H113" s="40">
        <f>IF(OR(F113="",G113=""),"",ROUND(F113*G113,2))</f>
        <v/>
      </c>
      <c r="I113" s="43" t="n"/>
      <c r="J113" s="25" t="n"/>
      <c r="K113" s="38">
        <f>IF(D113="","",MAX(0,F113-J113))</f>
        <v/>
      </c>
      <c r="L113" s="39">
        <f>IF(D113="","",IF(J113&gt;=F113,"Received",IF(J113&gt;0,"Partly received","Open")))</f>
        <v/>
      </c>
      <c r="M113" s="40">
        <f>IF(OR(D113="",G113=""),"",ROUND(K113*G113,2))</f>
        <v/>
      </c>
    </row>
    <row r="114">
      <c r="A114" s="24" t="n"/>
      <c r="B114" s="43" t="n"/>
      <c r="C114" s="24" t="n"/>
      <c r="D114" s="24" t="n"/>
      <c r="E114" s="44">
        <f>IF(D114="","",IFERROR(VLOOKUP(D114,Products!$A$5:$B$204,2,FALSE),"SKU not found"))</f>
        <v/>
      </c>
      <c r="F114" s="25" t="n"/>
      <c r="G114" s="30" t="n"/>
      <c r="H114" s="40">
        <f>IF(OR(F114="",G114=""),"",ROUND(F114*G114,2))</f>
        <v/>
      </c>
      <c r="I114" s="43" t="n"/>
      <c r="J114" s="25" t="n"/>
      <c r="K114" s="38">
        <f>IF(D114="","",MAX(0,F114-J114))</f>
        <v/>
      </c>
      <c r="L114" s="39">
        <f>IF(D114="","",IF(J114&gt;=F114,"Received",IF(J114&gt;0,"Partly received","Open")))</f>
        <v/>
      </c>
      <c r="M114" s="40">
        <f>IF(OR(D114="",G114=""),"",ROUND(K114*G114,2))</f>
        <v/>
      </c>
    </row>
    <row r="115">
      <c r="A115" s="24" t="n"/>
      <c r="B115" s="43" t="n"/>
      <c r="C115" s="24" t="n"/>
      <c r="D115" s="24" t="n"/>
      <c r="E115" s="44">
        <f>IF(D115="","",IFERROR(VLOOKUP(D115,Products!$A$5:$B$204,2,FALSE),"SKU not found"))</f>
        <v/>
      </c>
      <c r="F115" s="25" t="n"/>
      <c r="G115" s="30" t="n"/>
      <c r="H115" s="40">
        <f>IF(OR(F115="",G115=""),"",ROUND(F115*G115,2))</f>
        <v/>
      </c>
      <c r="I115" s="43" t="n"/>
      <c r="J115" s="25" t="n"/>
      <c r="K115" s="38">
        <f>IF(D115="","",MAX(0,F115-J115))</f>
        <v/>
      </c>
      <c r="L115" s="39">
        <f>IF(D115="","",IF(J115&gt;=F115,"Received",IF(J115&gt;0,"Partly received","Open")))</f>
        <v/>
      </c>
      <c r="M115" s="40">
        <f>IF(OR(D115="",G115=""),"",ROUND(K115*G115,2))</f>
        <v/>
      </c>
    </row>
    <row r="116">
      <c r="A116" s="24" t="n"/>
      <c r="B116" s="43" t="n"/>
      <c r="C116" s="24" t="n"/>
      <c r="D116" s="24" t="n"/>
      <c r="E116" s="44">
        <f>IF(D116="","",IFERROR(VLOOKUP(D116,Products!$A$5:$B$204,2,FALSE),"SKU not found"))</f>
        <v/>
      </c>
      <c r="F116" s="25" t="n"/>
      <c r="G116" s="30" t="n"/>
      <c r="H116" s="40">
        <f>IF(OR(F116="",G116=""),"",ROUND(F116*G116,2))</f>
        <v/>
      </c>
      <c r="I116" s="43" t="n"/>
      <c r="J116" s="25" t="n"/>
      <c r="K116" s="38">
        <f>IF(D116="","",MAX(0,F116-J116))</f>
        <v/>
      </c>
      <c r="L116" s="39">
        <f>IF(D116="","",IF(J116&gt;=F116,"Received",IF(J116&gt;0,"Partly received","Open")))</f>
        <v/>
      </c>
      <c r="M116" s="40">
        <f>IF(OR(D116="",G116=""),"",ROUND(K116*G116,2))</f>
        <v/>
      </c>
    </row>
    <row r="117">
      <c r="A117" s="24" t="n"/>
      <c r="B117" s="43" t="n"/>
      <c r="C117" s="24" t="n"/>
      <c r="D117" s="24" t="n"/>
      <c r="E117" s="44">
        <f>IF(D117="","",IFERROR(VLOOKUP(D117,Products!$A$5:$B$204,2,FALSE),"SKU not found"))</f>
        <v/>
      </c>
      <c r="F117" s="25" t="n"/>
      <c r="G117" s="30" t="n"/>
      <c r="H117" s="40">
        <f>IF(OR(F117="",G117=""),"",ROUND(F117*G117,2))</f>
        <v/>
      </c>
      <c r="I117" s="43" t="n"/>
      <c r="J117" s="25" t="n"/>
      <c r="K117" s="38">
        <f>IF(D117="","",MAX(0,F117-J117))</f>
        <v/>
      </c>
      <c r="L117" s="39">
        <f>IF(D117="","",IF(J117&gt;=F117,"Received",IF(J117&gt;0,"Partly received","Open")))</f>
        <v/>
      </c>
      <c r="M117" s="40">
        <f>IF(OR(D117="",G117=""),"",ROUND(K117*G117,2))</f>
        <v/>
      </c>
    </row>
    <row r="118">
      <c r="A118" s="24" t="n"/>
      <c r="B118" s="43" t="n"/>
      <c r="C118" s="24" t="n"/>
      <c r="D118" s="24" t="n"/>
      <c r="E118" s="44">
        <f>IF(D118="","",IFERROR(VLOOKUP(D118,Products!$A$5:$B$204,2,FALSE),"SKU not found"))</f>
        <v/>
      </c>
      <c r="F118" s="25" t="n"/>
      <c r="G118" s="30" t="n"/>
      <c r="H118" s="40">
        <f>IF(OR(F118="",G118=""),"",ROUND(F118*G118,2))</f>
        <v/>
      </c>
      <c r="I118" s="43" t="n"/>
      <c r="J118" s="25" t="n"/>
      <c r="K118" s="38">
        <f>IF(D118="","",MAX(0,F118-J118))</f>
        <v/>
      </c>
      <c r="L118" s="39">
        <f>IF(D118="","",IF(J118&gt;=F118,"Received",IF(J118&gt;0,"Partly received","Open")))</f>
        <v/>
      </c>
      <c r="M118" s="40">
        <f>IF(OR(D118="",G118=""),"",ROUND(K118*G118,2))</f>
        <v/>
      </c>
    </row>
    <row r="119">
      <c r="A119" s="24" t="n"/>
      <c r="B119" s="43" t="n"/>
      <c r="C119" s="24" t="n"/>
      <c r="D119" s="24" t="n"/>
      <c r="E119" s="44">
        <f>IF(D119="","",IFERROR(VLOOKUP(D119,Products!$A$5:$B$204,2,FALSE),"SKU not found"))</f>
        <v/>
      </c>
      <c r="F119" s="25" t="n"/>
      <c r="G119" s="30" t="n"/>
      <c r="H119" s="40">
        <f>IF(OR(F119="",G119=""),"",ROUND(F119*G119,2))</f>
        <v/>
      </c>
      <c r="I119" s="43" t="n"/>
      <c r="J119" s="25" t="n"/>
      <c r="K119" s="38">
        <f>IF(D119="","",MAX(0,F119-J119))</f>
        <v/>
      </c>
      <c r="L119" s="39">
        <f>IF(D119="","",IF(J119&gt;=F119,"Received",IF(J119&gt;0,"Partly received","Open")))</f>
        <v/>
      </c>
      <c r="M119" s="40">
        <f>IF(OR(D119="",G119=""),"",ROUND(K119*G119,2))</f>
        <v/>
      </c>
    </row>
    <row r="120">
      <c r="A120" s="24" t="n"/>
      <c r="B120" s="43" t="n"/>
      <c r="C120" s="24" t="n"/>
      <c r="D120" s="24" t="n"/>
      <c r="E120" s="44">
        <f>IF(D120="","",IFERROR(VLOOKUP(D120,Products!$A$5:$B$204,2,FALSE),"SKU not found"))</f>
        <v/>
      </c>
      <c r="F120" s="25" t="n"/>
      <c r="G120" s="30" t="n"/>
      <c r="H120" s="40">
        <f>IF(OR(F120="",G120=""),"",ROUND(F120*G120,2))</f>
        <v/>
      </c>
      <c r="I120" s="43" t="n"/>
      <c r="J120" s="25" t="n"/>
      <c r="K120" s="38">
        <f>IF(D120="","",MAX(0,F120-J120))</f>
        <v/>
      </c>
      <c r="L120" s="39">
        <f>IF(D120="","",IF(J120&gt;=F120,"Received",IF(J120&gt;0,"Partly received","Open")))</f>
        <v/>
      </c>
      <c r="M120" s="40">
        <f>IF(OR(D120="",G120=""),"",ROUND(K120*G120,2))</f>
        <v/>
      </c>
    </row>
    <row r="121">
      <c r="A121" s="24" t="n"/>
      <c r="B121" s="43" t="n"/>
      <c r="C121" s="24" t="n"/>
      <c r="D121" s="24" t="n"/>
      <c r="E121" s="44">
        <f>IF(D121="","",IFERROR(VLOOKUP(D121,Products!$A$5:$B$204,2,FALSE),"SKU not found"))</f>
        <v/>
      </c>
      <c r="F121" s="25" t="n"/>
      <c r="G121" s="30" t="n"/>
      <c r="H121" s="40">
        <f>IF(OR(F121="",G121=""),"",ROUND(F121*G121,2))</f>
        <v/>
      </c>
      <c r="I121" s="43" t="n"/>
      <c r="J121" s="25" t="n"/>
      <c r="K121" s="38">
        <f>IF(D121="","",MAX(0,F121-J121))</f>
        <v/>
      </c>
      <c r="L121" s="39">
        <f>IF(D121="","",IF(J121&gt;=F121,"Received",IF(J121&gt;0,"Partly received","Open")))</f>
        <v/>
      </c>
      <c r="M121" s="40">
        <f>IF(OR(D121="",G121=""),"",ROUND(K121*G121,2))</f>
        <v/>
      </c>
    </row>
    <row r="122">
      <c r="A122" s="24" t="n"/>
      <c r="B122" s="43" t="n"/>
      <c r="C122" s="24" t="n"/>
      <c r="D122" s="24" t="n"/>
      <c r="E122" s="44">
        <f>IF(D122="","",IFERROR(VLOOKUP(D122,Products!$A$5:$B$204,2,FALSE),"SKU not found"))</f>
        <v/>
      </c>
      <c r="F122" s="25" t="n"/>
      <c r="G122" s="30" t="n"/>
      <c r="H122" s="40">
        <f>IF(OR(F122="",G122=""),"",ROUND(F122*G122,2))</f>
        <v/>
      </c>
      <c r="I122" s="43" t="n"/>
      <c r="J122" s="25" t="n"/>
      <c r="K122" s="38">
        <f>IF(D122="","",MAX(0,F122-J122))</f>
        <v/>
      </c>
      <c r="L122" s="39">
        <f>IF(D122="","",IF(J122&gt;=F122,"Received",IF(J122&gt;0,"Partly received","Open")))</f>
        <v/>
      </c>
      <c r="M122" s="40">
        <f>IF(OR(D122="",G122=""),"",ROUND(K122*G122,2))</f>
        <v/>
      </c>
    </row>
    <row r="123">
      <c r="A123" s="24" t="n"/>
      <c r="B123" s="43" t="n"/>
      <c r="C123" s="24" t="n"/>
      <c r="D123" s="24" t="n"/>
      <c r="E123" s="44">
        <f>IF(D123="","",IFERROR(VLOOKUP(D123,Products!$A$5:$B$204,2,FALSE),"SKU not found"))</f>
        <v/>
      </c>
      <c r="F123" s="25" t="n"/>
      <c r="G123" s="30" t="n"/>
      <c r="H123" s="40">
        <f>IF(OR(F123="",G123=""),"",ROUND(F123*G123,2))</f>
        <v/>
      </c>
      <c r="I123" s="43" t="n"/>
      <c r="J123" s="25" t="n"/>
      <c r="K123" s="38">
        <f>IF(D123="","",MAX(0,F123-J123))</f>
        <v/>
      </c>
      <c r="L123" s="39">
        <f>IF(D123="","",IF(J123&gt;=F123,"Received",IF(J123&gt;0,"Partly received","Open")))</f>
        <v/>
      </c>
      <c r="M123" s="40">
        <f>IF(OR(D123="",G123=""),"",ROUND(K123*G123,2))</f>
        <v/>
      </c>
    </row>
    <row r="124">
      <c r="A124" s="24" t="n"/>
      <c r="B124" s="43" t="n"/>
      <c r="C124" s="24" t="n"/>
      <c r="D124" s="24" t="n"/>
      <c r="E124" s="44">
        <f>IF(D124="","",IFERROR(VLOOKUP(D124,Products!$A$5:$B$204,2,FALSE),"SKU not found"))</f>
        <v/>
      </c>
      <c r="F124" s="25" t="n"/>
      <c r="G124" s="30" t="n"/>
      <c r="H124" s="40">
        <f>IF(OR(F124="",G124=""),"",ROUND(F124*G124,2))</f>
        <v/>
      </c>
      <c r="I124" s="43" t="n"/>
      <c r="J124" s="25" t="n"/>
      <c r="K124" s="38">
        <f>IF(D124="","",MAX(0,F124-J124))</f>
        <v/>
      </c>
      <c r="L124" s="39">
        <f>IF(D124="","",IF(J124&gt;=F124,"Received",IF(J124&gt;0,"Partly received","Open")))</f>
        <v/>
      </c>
      <c r="M124" s="40">
        <f>IF(OR(D124="",G124=""),"",ROUND(K124*G124,2))</f>
        <v/>
      </c>
    </row>
    <row r="125">
      <c r="A125" s="24" t="n"/>
      <c r="B125" s="43" t="n"/>
      <c r="C125" s="24" t="n"/>
      <c r="D125" s="24" t="n"/>
      <c r="E125" s="44">
        <f>IF(D125="","",IFERROR(VLOOKUP(D125,Products!$A$5:$B$204,2,FALSE),"SKU not found"))</f>
        <v/>
      </c>
      <c r="F125" s="25" t="n"/>
      <c r="G125" s="30" t="n"/>
      <c r="H125" s="40">
        <f>IF(OR(F125="",G125=""),"",ROUND(F125*G125,2))</f>
        <v/>
      </c>
      <c r="I125" s="43" t="n"/>
      <c r="J125" s="25" t="n"/>
      <c r="K125" s="38">
        <f>IF(D125="","",MAX(0,F125-J125))</f>
        <v/>
      </c>
      <c r="L125" s="39">
        <f>IF(D125="","",IF(J125&gt;=F125,"Received",IF(J125&gt;0,"Partly received","Open")))</f>
        <v/>
      </c>
      <c r="M125" s="40">
        <f>IF(OR(D125="",G125=""),"",ROUND(K125*G125,2))</f>
        <v/>
      </c>
    </row>
    <row r="126">
      <c r="A126" s="24" t="n"/>
      <c r="B126" s="43" t="n"/>
      <c r="C126" s="24" t="n"/>
      <c r="D126" s="24" t="n"/>
      <c r="E126" s="44">
        <f>IF(D126="","",IFERROR(VLOOKUP(D126,Products!$A$5:$B$204,2,FALSE),"SKU not found"))</f>
        <v/>
      </c>
      <c r="F126" s="25" t="n"/>
      <c r="G126" s="30" t="n"/>
      <c r="H126" s="40">
        <f>IF(OR(F126="",G126=""),"",ROUND(F126*G126,2))</f>
        <v/>
      </c>
      <c r="I126" s="43" t="n"/>
      <c r="J126" s="25" t="n"/>
      <c r="K126" s="38">
        <f>IF(D126="","",MAX(0,F126-J126))</f>
        <v/>
      </c>
      <c r="L126" s="39">
        <f>IF(D126="","",IF(J126&gt;=F126,"Received",IF(J126&gt;0,"Partly received","Open")))</f>
        <v/>
      </c>
      <c r="M126" s="40">
        <f>IF(OR(D126="",G126=""),"",ROUND(K126*G126,2))</f>
        <v/>
      </c>
    </row>
    <row r="127">
      <c r="A127" s="24" t="n"/>
      <c r="B127" s="43" t="n"/>
      <c r="C127" s="24" t="n"/>
      <c r="D127" s="24" t="n"/>
      <c r="E127" s="44">
        <f>IF(D127="","",IFERROR(VLOOKUP(D127,Products!$A$5:$B$204,2,FALSE),"SKU not found"))</f>
        <v/>
      </c>
      <c r="F127" s="25" t="n"/>
      <c r="G127" s="30" t="n"/>
      <c r="H127" s="40">
        <f>IF(OR(F127="",G127=""),"",ROUND(F127*G127,2))</f>
        <v/>
      </c>
      <c r="I127" s="43" t="n"/>
      <c r="J127" s="25" t="n"/>
      <c r="K127" s="38">
        <f>IF(D127="","",MAX(0,F127-J127))</f>
        <v/>
      </c>
      <c r="L127" s="39">
        <f>IF(D127="","",IF(J127&gt;=F127,"Received",IF(J127&gt;0,"Partly received","Open")))</f>
        <v/>
      </c>
      <c r="M127" s="40">
        <f>IF(OR(D127="",G127=""),"",ROUND(K127*G127,2))</f>
        <v/>
      </c>
    </row>
    <row r="128">
      <c r="A128" s="24" t="n"/>
      <c r="B128" s="43" t="n"/>
      <c r="C128" s="24" t="n"/>
      <c r="D128" s="24" t="n"/>
      <c r="E128" s="44">
        <f>IF(D128="","",IFERROR(VLOOKUP(D128,Products!$A$5:$B$204,2,FALSE),"SKU not found"))</f>
        <v/>
      </c>
      <c r="F128" s="25" t="n"/>
      <c r="G128" s="30" t="n"/>
      <c r="H128" s="40">
        <f>IF(OR(F128="",G128=""),"",ROUND(F128*G128,2))</f>
        <v/>
      </c>
      <c r="I128" s="43" t="n"/>
      <c r="J128" s="25" t="n"/>
      <c r="K128" s="38">
        <f>IF(D128="","",MAX(0,F128-J128))</f>
        <v/>
      </c>
      <c r="L128" s="39">
        <f>IF(D128="","",IF(J128&gt;=F128,"Received",IF(J128&gt;0,"Partly received","Open")))</f>
        <v/>
      </c>
      <c r="M128" s="40">
        <f>IF(OR(D128="",G128=""),"",ROUND(K128*G128,2))</f>
        <v/>
      </c>
    </row>
    <row r="129">
      <c r="A129" s="24" t="n"/>
      <c r="B129" s="43" t="n"/>
      <c r="C129" s="24" t="n"/>
      <c r="D129" s="24" t="n"/>
      <c r="E129" s="44">
        <f>IF(D129="","",IFERROR(VLOOKUP(D129,Products!$A$5:$B$204,2,FALSE),"SKU not found"))</f>
        <v/>
      </c>
      <c r="F129" s="25" t="n"/>
      <c r="G129" s="30" t="n"/>
      <c r="H129" s="40">
        <f>IF(OR(F129="",G129=""),"",ROUND(F129*G129,2))</f>
        <v/>
      </c>
      <c r="I129" s="43" t="n"/>
      <c r="J129" s="25" t="n"/>
      <c r="K129" s="38">
        <f>IF(D129="","",MAX(0,F129-J129))</f>
        <v/>
      </c>
      <c r="L129" s="39">
        <f>IF(D129="","",IF(J129&gt;=F129,"Received",IF(J129&gt;0,"Partly received","Open")))</f>
        <v/>
      </c>
      <c r="M129" s="40">
        <f>IF(OR(D129="",G129=""),"",ROUND(K129*G129,2))</f>
        <v/>
      </c>
    </row>
    <row r="130">
      <c r="A130" s="24" t="n"/>
      <c r="B130" s="43" t="n"/>
      <c r="C130" s="24" t="n"/>
      <c r="D130" s="24" t="n"/>
      <c r="E130" s="44">
        <f>IF(D130="","",IFERROR(VLOOKUP(D130,Products!$A$5:$B$204,2,FALSE),"SKU not found"))</f>
        <v/>
      </c>
      <c r="F130" s="25" t="n"/>
      <c r="G130" s="30" t="n"/>
      <c r="H130" s="40">
        <f>IF(OR(F130="",G130=""),"",ROUND(F130*G130,2))</f>
        <v/>
      </c>
      <c r="I130" s="43" t="n"/>
      <c r="J130" s="25" t="n"/>
      <c r="K130" s="38">
        <f>IF(D130="","",MAX(0,F130-J130))</f>
        <v/>
      </c>
      <c r="L130" s="39">
        <f>IF(D130="","",IF(J130&gt;=F130,"Received",IF(J130&gt;0,"Partly received","Open")))</f>
        <v/>
      </c>
      <c r="M130" s="40">
        <f>IF(OR(D130="",G130=""),"",ROUND(K130*G130,2))</f>
        <v/>
      </c>
    </row>
    <row r="131">
      <c r="A131" s="24" t="n"/>
      <c r="B131" s="43" t="n"/>
      <c r="C131" s="24" t="n"/>
      <c r="D131" s="24" t="n"/>
      <c r="E131" s="44">
        <f>IF(D131="","",IFERROR(VLOOKUP(D131,Products!$A$5:$B$204,2,FALSE),"SKU not found"))</f>
        <v/>
      </c>
      <c r="F131" s="25" t="n"/>
      <c r="G131" s="30" t="n"/>
      <c r="H131" s="40">
        <f>IF(OR(F131="",G131=""),"",ROUND(F131*G131,2))</f>
        <v/>
      </c>
      <c r="I131" s="43" t="n"/>
      <c r="J131" s="25" t="n"/>
      <c r="K131" s="38">
        <f>IF(D131="","",MAX(0,F131-J131))</f>
        <v/>
      </c>
      <c r="L131" s="39">
        <f>IF(D131="","",IF(J131&gt;=F131,"Received",IF(J131&gt;0,"Partly received","Open")))</f>
        <v/>
      </c>
      <c r="M131" s="40">
        <f>IF(OR(D131="",G131=""),"",ROUND(K131*G131,2))</f>
        <v/>
      </c>
    </row>
    <row r="132">
      <c r="A132" s="24" t="n"/>
      <c r="B132" s="43" t="n"/>
      <c r="C132" s="24" t="n"/>
      <c r="D132" s="24" t="n"/>
      <c r="E132" s="44">
        <f>IF(D132="","",IFERROR(VLOOKUP(D132,Products!$A$5:$B$204,2,FALSE),"SKU not found"))</f>
        <v/>
      </c>
      <c r="F132" s="25" t="n"/>
      <c r="G132" s="30" t="n"/>
      <c r="H132" s="40">
        <f>IF(OR(F132="",G132=""),"",ROUND(F132*G132,2))</f>
        <v/>
      </c>
      <c r="I132" s="43" t="n"/>
      <c r="J132" s="25" t="n"/>
      <c r="K132" s="38">
        <f>IF(D132="","",MAX(0,F132-J132))</f>
        <v/>
      </c>
      <c r="L132" s="39">
        <f>IF(D132="","",IF(J132&gt;=F132,"Received",IF(J132&gt;0,"Partly received","Open")))</f>
        <v/>
      </c>
      <c r="M132" s="40">
        <f>IF(OR(D132="",G132=""),"",ROUND(K132*G132,2))</f>
        <v/>
      </c>
    </row>
    <row r="133">
      <c r="A133" s="24" t="n"/>
      <c r="B133" s="43" t="n"/>
      <c r="C133" s="24" t="n"/>
      <c r="D133" s="24" t="n"/>
      <c r="E133" s="44">
        <f>IF(D133="","",IFERROR(VLOOKUP(D133,Products!$A$5:$B$204,2,FALSE),"SKU not found"))</f>
        <v/>
      </c>
      <c r="F133" s="25" t="n"/>
      <c r="G133" s="30" t="n"/>
      <c r="H133" s="40">
        <f>IF(OR(F133="",G133=""),"",ROUND(F133*G133,2))</f>
        <v/>
      </c>
      <c r="I133" s="43" t="n"/>
      <c r="J133" s="25" t="n"/>
      <c r="K133" s="38">
        <f>IF(D133="","",MAX(0,F133-J133))</f>
        <v/>
      </c>
      <c r="L133" s="39">
        <f>IF(D133="","",IF(J133&gt;=F133,"Received",IF(J133&gt;0,"Partly received","Open")))</f>
        <v/>
      </c>
      <c r="M133" s="40">
        <f>IF(OR(D133="",G133=""),"",ROUND(K133*G133,2))</f>
        <v/>
      </c>
    </row>
    <row r="134">
      <c r="A134" s="24" t="n"/>
      <c r="B134" s="43" t="n"/>
      <c r="C134" s="24" t="n"/>
      <c r="D134" s="24" t="n"/>
      <c r="E134" s="44">
        <f>IF(D134="","",IFERROR(VLOOKUP(D134,Products!$A$5:$B$204,2,FALSE),"SKU not found"))</f>
        <v/>
      </c>
      <c r="F134" s="25" t="n"/>
      <c r="G134" s="30" t="n"/>
      <c r="H134" s="40">
        <f>IF(OR(F134="",G134=""),"",ROUND(F134*G134,2))</f>
        <v/>
      </c>
      <c r="I134" s="43" t="n"/>
      <c r="J134" s="25" t="n"/>
      <c r="K134" s="38">
        <f>IF(D134="","",MAX(0,F134-J134))</f>
        <v/>
      </c>
      <c r="L134" s="39">
        <f>IF(D134="","",IF(J134&gt;=F134,"Received",IF(J134&gt;0,"Partly received","Open")))</f>
        <v/>
      </c>
      <c r="M134" s="40">
        <f>IF(OR(D134="",G134=""),"",ROUND(K134*G134,2))</f>
        <v/>
      </c>
    </row>
    <row r="135">
      <c r="A135" s="24" t="n"/>
      <c r="B135" s="43" t="n"/>
      <c r="C135" s="24" t="n"/>
      <c r="D135" s="24" t="n"/>
      <c r="E135" s="44">
        <f>IF(D135="","",IFERROR(VLOOKUP(D135,Products!$A$5:$B$204,2,FALSE),"SKU not found"))</f>
        <v/>
      </c>
      <c r="F135" s="25" t="n"/>
      <c r="G135" s="30" t="n"/>
      <c r="H135" s="40">
        <f>IF(OR(F135="",G135=""),"",ROUND(F135*G135,2))</f>
        <v/>
      </c>
      <c r="I135" s="43" t="n"/>
      <c r="J135" s="25" t="n"/>
      <c r="K135" s="38">
        <f>IF(D135="","",MAX(0,F135-J135))</f>
        <v/>
      </c>
      <c r="L135" s="39">
        <f>IF(D135="","",IF(J135&gt;=F135,"Received",IF(J135&gt;0,"Partly received","Open")))</f>
        <v/>
      </c>
      <c r="M135" s="40">
        <f>IF(OR(D135="",G135=""),"",ROUND(K135*G135,2))</f>
        <v/>
      </c>
    </row>
    <row r="136">
      <c r="A136" s="24" t="n"/>
      <c r="B136" s="43" t="n"/>
      <c r="C136" s="24" t="n"/>
      <c r="D136" s="24" t="n"/>
      <c r="E136" s="44">
        <f>IF(D136="","",IFERROR(VLOOKUP(D136,Products!$A$5:$B$204,2,FALSE),"SKU not found"))</f>
        <v/>
      </c>
      <c r="F136" s="25" t="n"/>
      <c r="G136" s="30" t="n"/>
      <c r="H136" s="40">
        <f>IF(OR(F136="",G136=""),"",ROUND(F136*G136,2))</f>
        <v/>
      </c>
      <c r="I136" s="43" t="n"/>
      <c r="J136" s="25" t="n"/>
      <c r="K136" s="38">
        <f>IF(D136="","",MAX(0,F136-J136))</f>
        <v/>
      </c>
      <c r="L136" s="39">
        <f>IF(D136="","",IF(J136&gt;=F136,"Received",IF(J136&gt;0,"Partly received","Open")))</f>
        <v/>
      </c>
      <c r="M136" s="40">
        <f>IF(OR(D136="",G136=""),"",ROUND(K136*G136,2))</f>
        <v/>
      </c>
    </row>
    <row r="137">
      <c r="A137" s="24" t="n"/>
      <c r="B137" s="43" t="n"/>
      <c r="C137" s="24" t="n"/>
      <c r="D137" s="24" t="n"/>
      <c r="E137" s="44">
        <f>IF(D137="","",IFERROR(VLOOKUP(D137,Products!$A$5:$B$204,2,FALSE),"SKU not found"))</f>
        <v/>
      </c>
      <c r="F137" s="25" t="n"/>
      <c r="G137" s="30" t="n"/>
      <c r="H137" s="40">
        <f>IF(OR(F137="",G137=""),"",ROUND(F137*G137,2))</f>
        <v/>
      </c>
      <c r="I137" s="43" t="n"/>
      <c r="J137" s="25" t="n"/>
      <c r="K137" s="38">
        <f>IF(D137="","",MAX(0,F137-J137))</f>
        <v/>
      </c>
      <c r="L137" s="39">
        <f>IF(D137="","",IF(J137&gt;=F137,"Received",IF(J137&gt;0,"Partly received","Open")))</f>
        <v/>
      </c>
      <c r="M137" s="40">
        <f>IF(OR(D137="",G137=""),"",ROUND(K137*G137,2))</f>
        <v/>
      </c>
    </row>
    <row r="138">
      <c r="A138" s="24" t="n"/>
      <c r="B138" s="43" t="n"/>
      <c r="C138" s="24" t="n"/>
      <c r="D138" s="24" t="n"/>
      <c r="E138" s="44">
        <f>IF(D138="","",IFERROR(VLOOKUP(D138,Products!$A$5:$B$204,2,FALSE),"SKU not found"))</f>
        <v/>
      </c>
      <c r="F138" s="25" t="n"/>
      <c r="G138" s="30" t="n"/>
      <c r="H138" s="40">
        <f>IF(OR(F138="",G138=""),"",ROUND(F138*G138,2))</f>
        <v/>
      </c>
      <c r="I138" s="43" t="n"/>
      <c r="J138" s="25" t="n"/>
      <c r="K138" s="38">
        <f>IF(D138="","",MAX(0,F138-J138))</f>
        <v/>
      </c>
      <c r="L138" s="39">
        <f>IF(D138="","",IF(J138&gt;=F138,"Received",IF(J138&gt;0,"Partly received","Open")))</f>
        <v/>
      </c>
      <c r="M138" s="40">
        <f>IF(OR(D138="",G138=""),"",ROUND(K138*G138,2))</f>
        <v/>
      </c>
    </row>
    <row r="139">
      <c r="A139" s="24" t="n"/>
      <c r="B139" s="43" t="n"/>
      <c r="C139" s="24" t="n"/>
      <c r="D139" s="24" t="n"/>
      <c r="E139" s="44">
        <f>IF(D139="","",IFERROR(VLOOKUP(D139,Products!$A$5:$B$204,2,FALSE),"SKU not found"))</f>
        <v/>
      </c>
      <c r="F139" s="25" t="n"/>
      <c r="G139" s="30" t="n"/>
      <c r="H139" s="40">
        <f>IF(OR(F139="",G139=""),"",ROUND(F139*G139,2))</f>
        <v/>
      </c>
      <c r="I139" s="43" t="n"/>
      <c r="J139" s="25" t="n"/>
      <c r="K139" s="38">
        <f>IF(D139="","",MAX(0,F139-J139))</f>
        <v/>
      </c>
      <c r="L139" s="39">
        <f>IF(D139="","",IF(J139&gt;=F139,"Received",IF(J139&gt;0,"Partly received","Open")))</f>
        <v/>
      </c>
      <c r="M139" s="40">
        <f>IF(OR(D139="",G139=""),"",ROUND(K139*G139,2))</f>
        <v/>
      </c>
    </row>
    <row r="140">
      <c r="A140" s="24" t="n"/>
      <c r="B140" s="43" t="n"/>
      <c r="C140" s="24" t="n"/>
      <c r="D140" s="24" t="n"/>
      <c r="E140" s="44">
        <f>IF(D140="","",IFERROR(VLOOKUP(D140,Products!$A$5:$B$204,2,FALSE),"SKU not found"))</f>
        <v/>
      </c>
      <c r="F140" s="25" t="n"/>
      <c r="G140" s="30" t="n"/>
      <c r="H140" s="40">
        <f>IF(OR(F140="",G140=""),"",ROUND(F140*G140,2))</f>
        <v/>
      </c>
      <c r="I140" s="43" t="n"/>
      <c r="J140" s="25" t="n"/>
      <c r="K140" s="38">
        <f>IF(D140="","",MAX(0,F140-J140))</f>
        <v/>
      </c>
      <c r="L140" s="39">
        <f>IF(D140="","",IF(J140&gt;=F140,"Received",IF(J140&gt;0,"Partly received","Open")))</f>
        <v/>
      </c>
      <c r="M140" s="40">
        <f>IF(OR(D140="",G140=""),"",ROUND(K140*G140,2))</f>
        <v/>
      </c>
    </row>
    <row r="141">
      <c r="A141" s="24" t="n"/>
      <c r="B141" s="43" t="n"/>
      <c r="C141" s="24" t="n"/>
      <c r="D141" s="24" t="n"/>
      <c r="E141" s="44">
        <f>IF(D141="","",IFERROR(VLOOKUP(D141,Products!$A$5:$B$204,2,FALSE),"SKU not found"))</f>
        <v/>
      </c>
      <c r="F141" s="25" t="n"/>
      <c r="G141" s="30" t="n"/>
      <c r="H141" s="40">
        <f>IF(OR(F141="",G141=""),"",ROUND(F141*G141,2))</f>
        <v/>
      </c>
      <c r="I141" s="43" t="n"/>
      <c r="J141" s="25" t="n"/>
      <c r="K141" s="38">
        <f>IF(D141="","",MAX(0,F141-J141))</f>
        <v/>
      </c>
      <c r="L141" s="39">
        <f>IF(D141="","",IF(J141&gt;=F141,"Received",IF(J141&gt;0,"Partly received","Open")))</f>
        <v/>
      </c>
      <c r="M141" s="40">
        <f>IF(OR(D141="",G141=""),"",ROUND(K141*G141,2))</f>
        <v/>
      </c>
    </row>
    <row r="142">
      <c r="A142" s="24" t="n"/>
      <c r="B142" s="43" t="n"/>
      <c r="C142" s="24" t="n"/>
      <c r="D142" s="24" t="n"/>
      <c r="E142" s="44">
        <f>IF(D142="","",IFERROR(VLOOKUP(D142,Products!$A$5:$B$204,2,FALSE),"SKU not found"))</f>
        <v/>
      </c>
      <c r="F142" s="25" t="n"/>
      <c r="G142" s="30" t="n"/>
      <c r="H142" s="40">
        <f>IF(OR(F142="",G142=""),"",ROUND(F142*G142,2))</f>
        <v/>
      </c>
      <c r="I142" s="43" t="n"/>
      <c r="J142" s="25" t="n"/>
      <c r="K142" s="38">
        <f>IF(D142="","",MAX(0,F142-J142))</f>
        <v/>
      </c>
      <c r="L142" s="39">
        <f>IF(D142="","",IF(J142&gt;=F142,"Received",IF(J142&gt;0,"Partly received","Open")))</f>
        <v/>
      </c>
      <c r="M142" s="40">
        <f>IF(OR(D142="",G142=""),"",ROUND(K142*G142,2))</f>
        <v/>
      </c>
    </row>
    <row r="143">
      <c r="A143" s="24" t="n"/>
      <c r="B143" s="43" t="n"/>
      <c r="C143" s="24" t="n"/>
      <c r="D143" s="24" t="n"/>
      <c r="E143" s="44">
        <f>IF(D143="","",IFERROR(VLOOKUP(D143,Products!$A$5:$B$204,2,FALSE),"SKU not found"))</f>
        <v/>
      </c>
      <c r="F143" s="25" t="n"/>
      <c r="G143" s="30" t="n"/>
      <c r="H143" s="40">
        <f>IF(OR(F143="",G143=""),"",ROUND(F143*G143,2))</f>
        <v/>
      </c>
      <c r="I143" s="43" t="n"/>
      <c r="J143" s="25" t="n"/>
      <c r="K143" s="38">
        <f>IF(D143="","",MAX(0,F143-J143))</f>
        <v/>
      </c>
      <c r="L143" s="39">
        <f>IF(D143="","",IF(J143&gt;=F143,"Received",IF(J143&gt;0,"Partly received","Open")))</f>
        <v/>
      </c>
      <c r="M143" s="40">
        <f>IF(OR(D143="",G143=""),"",ROUND(K143*G143,2))</f>
        <v/>
      </c>
    </row>
    <row r="144">
      <c r="A144" s="24" t="n"/>
      <c r="B144" s="43" t="n"/>
      <c r="C144" s="24" t="n"/>
      <c r="D144" s="24" t="n"/>
      <c r="E144" s="44">
        <f>IF(D144="","",IFERROR(VLOOKUP(D144,Products!$A$5:$B$204,2,FALSE),"SKU not found"))</f>
        <v/>
      </c>
      <c r="F144" s="25" t="n"/>
      <c r="G144" s="30" t="n"/>
      <c r="H144" s="40">
        <f>IF(OR(F144="",G144=""),"",ROUND(F144*G144,2))</f>
        <v/>
      </c>
      <c r="I144" s="43" t="n"/>
      <c r="J144" s="25" t="n"/>
      <c r="K144" s="38">
        <f>IF(D144="","",MAX(0,F144-J144))</f>
        <v/>
      </c>
      <c r="L144" s="39">
        <f>IF(D144="","",IF(J144&gt;=F144,"Received",IF(J144&gt;0,"Partly received","Open")))</f>
        <v/>
      </c>
      <c r="M144" s="40">
        <f>IF(OR(D144="",G144=""),"",ROUND(K144*G144,2))</f>
        <v/>
      </c>
    </row>
    <row r="145">
      <c r="A145" s="24" t="n"/>
      <c r="B145" s="43" t="n"/>
      <c r="C145" s="24" t="n"/>
      <c r="D145" s="24" t="n"/>
      <c r="E145" s="44">
        <f>IF(D145="","",IFERROR(VLOOKUP(D145,Products!$A$5:$B$204,2,FALSE),"SKU not found"))</f>
        <v/>
      </c>
      <c r="F145" s="25" t="n"/>
      <c r="G145" s="30" t="n"/>
      <c r="H145" s="40">
        <f>IF(OR(F145="",G145=""),"",ROUND(F145*G145,2))</f>
        <v/>
      </c>
      <c r="I145" s="43" t="n"/>
      <c r="J145" s="25" t="n"/>
      <c r="K145" s="38">
        <f>IF(D145="","",MAX(0,F145-J145))</f>
        <v/>
      </c>
      <c r="L145" s="39">
        <f>IF(D145="","",IF(J145&gt;=F145,"Received",IF(J145&gt;0,"Partly received","Open")))</f>
        <v/>
      </c>
      <c r="M145" s="40">
        <f>IF(OR(D145="",G145=""),"",ROUND(K145*G145,2))</f>
        <v/>
      </c>
    </row>
    <row r="146">
      <c r="A146" s="24" t="n"/>
      <c r="B146" s="43" t="n"/>
      <c r="C146" s="24" t="n"/>
      <c r="D146" s="24" t="n"/>
      <c r="E146" s="44">
        <f>IF(D146="","",IFERROR(VLOOKUP(D146,Products!$A$5:$B$204,2,FALSE),"SKU not found"))</f>
        <v/>
      </c>
      <c r="F146" s="25" t="n"/>
      <c r="G146" s="30" t="n"/>
      <c r="H146" s="40">
        <f>IF(OR(F146="",G146=""),"",ROUND(F146*G146,2))</f>
        <v/>
      </c>
      <c r="I146" s="43" t="n"/>
      <c r="J146" s="25" t="n"/>
      <c r="K146" s="38">
        <f>IF(D146="","",MAX(0,F146-J146))</f>
        <v/>
      </c>
      <c r="L146" s="39">
        <f>IF(D146="","",IF(J146&gt;=F146,"Received",IF(J146&gt;0,"Partly received","Open")))</f>
        <v/>
      </c>
      <c r="M146" s="40">
        <f>IF(OR(D146="",G146=""),"",ROUND(K146*G146,2))</f>
        <v/>
      </c>
    </row>
    <row r="147">
      <c r="A147" s="24" t="n"/>
      <c r="B147" s="43" t="n"/>
      <c r="C147" s="24" t="n"/>
      <c r="D147" s="24" t="n"/>
      <c r="E147" s="44">
        <f>IF(D147="","",IFERROR(VLOOKUP(D147,Products!$A$5:$B$204,2,FALSE),"SKU not found"))</f>
        <v/>
      </c>
      <c r="F147" s="25" t="n"/>
      <c r="G147" s="30" t="n"/>
      <c r="H147" s="40">
        <f>IF(OR(F147="",G147=""),"",ROUND(F147*G147,2))</f>
        <v/>
      </c>
      <c r="I147" s="43" t="n"/>
      <c r="J147" s="25" t="n"/>
      <c r="K147" s="38">
        <f>IF(D147="","",MAX(0,F147-J147))</f>
        <v/>
      </c>
      <c r="L147" s="39">
        <f>IF(D147="","",IF(J147&gt;=F147,"Received",IF(J147&gt;0,"Partly received","Open")))</f>
        <v/>
      </c>
      <c r="M147" s="40">
        <f>IF(OR(D147="",G147=""),"",ROUND(K147*G147,2))</f>
        <v/>
      </c>
    </row>
    <row r="148">
      <c r="A148" s="24" t="n"/>
      <c r="B148" s="43" t="n"/>
      <c r="C148" s="24" t="n"/>
      <c r="D148" s="24" t="n"/>
      <c r="E148" s="44">
        <f>IF(D148="","",IFERROR(VLOOKUP(D148,Products!$A$5:$B$204,2,FALSE),"SKU not found"))</f>
        <v/>
      </c>
      <c r="F148" s="25" t="n"/>
      <c r="G148" s="30" t="n"/>
      <c r="H148" s="40">
        <f>IF(OR(F148="",G148=""),"",ROUND(F148*G148,2))</f>
        <v/>
      </c>
      <c r="I148" s="43" t="n"/>
      <c r="J148" s="25" t="n"/>
      <c r="K148" s="38">
        <f>IF(D148="","",MAX(0,F148-J148))</f>
        <v/>
      </c>
      <c r="L148" s="39">
        <f>IF(D148="","",IF(J148&gt;=F148,"Received",IF(J148&gt;0,"Partly received","Open")))</f>
        <v/>
      </c>
      <c r="M148" s="40">
        <f>IF(OR(D148="",G148=""),"",ROUND(K148*G148,2))</f>
        <v/>
      </c>
    </row>
    <row r="149">
      <c r="A149" s="24" t="n"/>
      <c r="B149" s="43" t="n"/>
      <c r="C149" s="24" t="n"/>
      <c r="D149" s="24" t="n"/>
      <c r="E149" s="44">
        <f>IF(D149="","",IFERROR(VLOOKUP(D149,Products!$A$5:$B$204,2,FALSE),"SKU not found"))</f>
        <v/>
      </c>
      <c r="F149" s="25" t="n"/>
      <c r="G149" s="30" t="n"/>
      <c r="H149" s="40">
        <f>IF(OR(F149="",G149=""),"",ROUND(F149*G149,2))</f>
        <v/>
      </c>
      <c r="I149" s="43" t="n"/>
      <c r="J149" s="25" t="n"/>
      <c r="K149" s="38">
        <f>IF(D149="","",MAX(0,F149-J149))</f>
        <v/>
      </c>
      <c r="L149" s="39">
        <f>IF(D149="","",IF(J149&gt;=F149,"Received",IF(J149&gt;0,"Partly received","Open")))</f>
        <v/>
      </c>
      <c r="M149" s="40">
        <f>IF(OR(D149="",G149=""),"",ROUND(K149*G149,2))</f>
        <v/>
      </c>
    </row>
    <row r="150">
      <c r="A150" s="24" t="n"/>
      <c r="B150" s="43" t="n"/>
      <c r="C150" s="24" t="n"/>
      <c r="D150" s="24" t="n"/>
      <c r="E150" s="44">
        <f>IF(D150="","",IFERROR(VLOOKUP(D150,Products!$A$5:$B$204,2,FALSE),"SKU not found"))</f>
        <v/>
      </c>
      <c r="F150" s="25" t="n"/>
      <c r="G150" s="30" t="n"/>
      <c r="H150" s="40">
        <f>IF(OR(F150="",G150=""),"",ROUND(F150*G150,2))</f>
        <v/>
      </c>
      <c r="I150" s="43" t="n"/>
      <c r="J150" s="25" t="n"/>
      <c r="K150" s="38">
        <f>IF(D150="","",MAX(0,F150-J150))</f>
        <v/>
      </c>
      <c r="L150" s="39">
        <f>IF(D150="","",IF(J150&gt;=F150,"Received",IF(J150&gt;0,"Partly received","Open")))</f>
        <v/>
      </c>
      <c r="M150" s="40">
        <f>IF(OR(D150="",G150=""),"",ROUND(K150*G150,2))</f>
        <v/>
      </c>
    </row>
    <row r="151">
      <c r="A151" s="24" t="n"/>
      <c r="B151" s="43" t="n"/>
      <c r="C151" s="24" t="n"/>
      <c r="D151" s="24" t="n"/>
      <c r="E151" s="44">
        <f>IF(D151="","",IFERROR(VLOOKUP(D151,Products!$A$5:$B$204,2,FALSE),"SKU not found"))</f>
        <v/>
      </c>
      <c r="F151" s="25" t="n"/>
      <c r="G151" s="30" t="n"/>
      <c r="H151" s="40">
        <f>IF(OR(F151="",G151=""),"",ROUND(F151*G151,2))</f>
        <v/>
      </c>
      <c r="I151" s="43" t="n"/>
      <c r="J151" s="25" t="n"/>
      <c r="K151" s="38">
        <f>IF(D151="","",MAX(0,F151-J151))</f>
        <v/>
      </c>
      <c r="L151" s="39">
        <f>IF(D151="","",IF(J151&gt;=F151,"Received",IF(J151&gt;0,"Partly received","Open")))</f>
        <v/>
      </c>
      <c r="M151" s="40">
        <f>IF(OR(D151="",G151=""),"",ROUND(K151*G151,2))</f>
        <v/>
      </c>
    </row>
    <row r="152">
      <c r="A152" s="24" t="n"/>
      <c r="B152" s="43" t="n"/>
      <c r="C152" s="24" t="n"/>
      <c r="D152" s="24" t="n"/>
      <c r="E152" s="44">
        <f>IF(D152="","",IFERROR(VLOOKUP(D152,Products!$A$5:$B$204,2,FALSE),"SKU not found"))</f>
        <v/>
      </c>
      <c r="F152" s="25" t="n"/>
      <c r="G152" s="30" t="n"/>
      <c r="H152" s="40">
        <f>IF(OR(F152="",G152=""),"",ROUND(F152*G152,2))</f>
        <v/>
      </c>
      <c r="I152" s="43" t="n"/>
      <c r="J152" s="25" t="n"/>
      <c r="K152" s="38">
        <f>IF(D152="","",MAX(0,F152-J152))</f>
        <v/>
      </c>
      <c r="L152" s="39">
        <f>IF(D152="","",IF(J152&gt;=F152,"Received",IF(J152&gt;0,"Partly received","Open")))</f>
        <v/>
      </c>
      <c r="M152" s="40">
        <f>IF(OR(D152="",G152=""),"",ROUND(K152*G152,2))</f>
        <v/>
      </c>
    </row>
    <row r="153">
      <c r="A153" s="24" t="n"/>
      <c r="B153" s="43" t="n"/>
      <c r="C153" s="24" t="n"/>
      <c r="D153" s="24" t="n"/>
      <c r="E153" s="44">
        <f>IF(D153="","",IFERROR(VLOOKUP(D153,Products!$A$5:$B$204,2,FALSE),"SKU not found"))</f>
        <v/>
      </c>
      <c r="F153" s="25" t="n"/>
      <c r="G153" s="30" t="n"/>
      <c r="H153" s="40">
        <f>IF(OR(F153="",G153=""),"",ROUND(F153*G153,2))</f>
        <v/>
      </c>
      <c r="I153" s="43" t="n"/>
      <c r="J153" s="25" t="n"/>
      <c r="K153" s="38">
        <f>IF(D153="","",MAX(0,F153-J153))</f>
        <v/>
      </c>
      <c r="L153" s="39">
        <f>IF(D153="","",IF(J153&gt;=F153,"Received",IF(J153&gt;0,"Partly received","Open")))</f>
        <v/>
      </c>
      <c r="M153" s="40">
        <f>IF(OR(D153="",G153=""),"",ROUND(K153*G153,2))</f>
        <v/>
      </c>
    </row>
    <row r="154">
      <c r="A154" s="24" t="n"/>
      <c r="B154" s="43" t="n"/>
      <c r="C154" s="24" t="n"/>
      <c r="D154" s="24" t="n"/>
      <c r="E154" s="44">
        <f>IF(D154="","",IFERROR(VLOOKUP(D154,Products!$A$5:$B$204,2,FALSE),"SKU not found"))</f>
        <v/>
      </c>
      <c r="F154" s="25" t="n"/>
      <c r="G154" s="30" t="n"/>
      <c r="H154" s="40">
        <f>IF(OR(F154="",G154=""),"",ROUND(F154*G154,2))</f>
        <v/>
      </c>
      <c r="I154" s="43" t="n"/>
      <c r="J154" s="25" t="n"/>
      <c r="K154" s="38">
        <f>IF(D154="","",MAX(0,F154-J154))</f>
        <v/>
      </c>
      <c r="L154" s="39">
        <f>IF(D154="","",IF(J154&gt;=F154,"Received",IF(J154&gt;0,"Partly received","Open")))</f>
        <v/>
      </c>
      <c r="M154" s="40">
        <f>IF(OR(D154="",G154=""),"",ROUND(K154*G154,2))</f>
        <v/>
      </c>
    </row>
    <row r="155">
      <c r="A155" s="24" t="n"/>
      <c r="B155" s="43" t="n"/>
      <c r="C155" s="24" t="n"/>
      <c r="D155" s="24" t="n"/>
      <c r="E155" s="44">
        <f>IF(D155="","",IFERROR(VLOOKUP(D155,Products!$A$5:$B$204,2,FALSE),"SKU not found"))</f>
        <v/>
      </c>
      <c r="F155" s="25" t="n"/>
      <c r="G155" s="30" t="n"/>
      <c r="H155" s="40">
        <f>IF(OR(F155="",G155=""),"",ROUND(F155*G155,2))</f>
        <v/>
      </c>
      <c r="I155" s="43" t="n"/>
      <c r="J155" s="25" t="n"/>
      <c r="K155" s="38">
        <f>IF(D155="","",MAX(0,F155-J155))</f>
        <v/>
      </c>
      <c r="L155" s="39">
        <f>IF(D155="","",IF(J155&gt;=F155,"Received",IF(J155&gt;0,"Partly received","Open")))</f>
        <v/>
      </c>
      <c r="M155" s="40">
        <f>IF(OR(D155="",G155=""),"",ROUND(K155*G155,2))</f>
        <v/>
      </c>
    </row>
    <row r="156">
      <c r="A156" s="24" t="n"/>
      <c r="B156" s="43" t="n"/>
      <c r="C156" s="24" t="n"/>
      <c r="D156" s="24" t="n"/>
      <c r="E156" s="44">
        <f>IF(D156="","",IFERROR(VLOOKUP(D156,Products!$A$5:$B$204,2,FALSE),"SKU not found"))</f>
        <v/>
      </c>
      <c r="F156" s="25" t="n"/>
      <c r="G156" s="30" t="n"/>
      <c r="H156" s="40">
        <f>IF(OR(F156="",G156=""),"",ROUND(F156*G156,2))</f>
        <v/>
      </c>
      <c r="I156" s="43" t="n"/>
      <c r="J156" s="25" t="n"/>
      <c r="K156" s="38">
        <f>IF(D156="","",MAX(0,F156-J156))</f>
        <v/>
      </c>
      <c r="L156" s="39">
        <f>IF(D156="","",IF(J156&gt;=F156,"Received",IF(J156&gt;0,"Partly received","Open")))</f>
        <v/>
      </c>
      <c r="M156" s="40">
        <f>IF(OR(D156="",G156=""),"",ROUND(K156*G156,2))</f>
        <v/>
      </c>
    </row>
    <row r="157">
      <c r="A157" s="24" t="n"/>
      <c r="B157" s="43" t="n"/>
      <c r="C157" s="24" t="n"/>
      <c r="D157" s="24" t="n"/>
      <c r="E157" s="44">
        <f>IF(D157="","",IFERROR(VLOOKUP(D157,Products!$A$5:$B$204,2,FALSE),"SKU not found"))</f>
        <v/>
      </c>
      <c r="F157" s="25" t="n"/>
      <c r="G157" s="30" t="n"/>
      <c r="H157" s="40">
        <f>IF(OR(F157="",G157=""),"",ROUND(F157*G157,2))</f>
        <v/>
      </c>
      <c r="I157" s="43" t="n"/>
      <c r="J157" s="25" t="n"/>
      <c r="K157" s="38">
        <f>IF(D157="","",MAX(0,F157-J157))</f>
        <v/>
      </c>
      <c r="L157" s="39">
        <f>IF(D157="","",IF(J157&gt;=F157,"Received",IF(J157&gt;0,"Partly received","Open")))</f>
        <v/>
      </c>
      <c r="M157" s="40">
        <f>IF(OR(D157="",G157=""),"",ROUND(K157*G157,2))</f>
        <v/>
      </c>
    </row>
    <row r="158">
      <c r="A158" s="24" t="n"/>
      <c r="B158" s="43" t="n"/>
      <c r="C158" s="24" t="n"/>
      <c r="D158" s="24" t="n"/>
      <c r="E158" s="44">
        <f>IF(D158="","",IFERROR(VLOOKUP(D158,Products!$A$5:$B$204,2,FALSE),"SKU not found"))</f>
        <v/>
      </c>
      <c r="F158" s="25" t="n"/>
      <c r="G158" s="30" t="n"/>
      <c r="H158" s="40">
        <f>IF(OR(F158="",G158=""),"",ROUND(F158*G158,2))</f>
        <v/>
      </c>
      <c r="I158" s="43" t="n"/>
      <c r="J158" s="25" t="n"/>
      <c r="K158" s="38">
        <f>IF(D158="","",MAX(0,F158-J158))</f>
        <v/>
      </c>
      <c r="L158" s="39">
        <f>IF(D158="","",IF(J158&gt;=F158,"Received",IF(J158&gt;0,"Partly received","Open")))</f>
        <v/>
      </c>
      <c r="M158" s="40">
        <f>IF(OR(D158="",G158=""),"",ROUND(K158*G158,2))</f>
        <v/>
      </c>
    </row>
    <row r="159">
      <c r="A159" s="24" t="n"/>
      <c r="B159" s="43" t="n"/>
      <c r="C159" s="24" t="n"/>
      <c r="D159" s="24" t="n"/>
      <c r="E159" s="44">
        <f>IF(D159="","",IFERROR(VLOOKUP(D159,Products!$A$5:$B$204,2,FALSE),"SKU not found"))</f>
        <v/>
      </c>
      <c r="F159" s="25" t="n"/>
      <c r="G159" s="30" t="n"/>
      <c r="H159" s="40">
        <f>IF(OR(F159="",G159=""),"",ROUND(F159*G159,2))</f>
        <v/>
      </c>
      <c r="I159" s="43" t="n"/>
      <c r="J159" s="25" t="n"/>
      <c r="K159" s="38">
        <f>IF(D159="","",MAX(0,F159-J159))</f>
        <v/>
      </c>
      <c r="L159" s="39">
        <f>IF(D159="","",IF(J159&gt;=F159,"Received",IF(J159&gt;0,"Partly received","Open")))</f>
        <v/>
      </c>
      <c r="M159" s="40">
        <f>IF(OR(D159="",G159=""),"",ROUND(K159*G159,2))</f>
        <v/>
      </c>
    </row>
    <row r="160">
      <c r="A160" s="24" t="n"/>
      <c r="B160" s="43" t="n"/>
      <c r="C160" s="24" t="n"/>
      <c r="D160" s="24" t="n"/>
      <c r="E160" s="44">
        <f>IF(D160="","",IFERROR(VLOOKUP(D160,Products!$A$5:$B$204,2,FALSE),"SKU not found"))</f>
        <v/>
      </c>
      <c r="F160" s="25" t="n"/>
      <c r="G160" s="30" t="n"/>
      <c r="H160" s="40">
        <f>IF(OR(F160="",G160=""),"",ROUND(F160*G160,2))</f>
        <v/>
      </c>
      <c r="I160" s="43" t="n"/>
      <c r="J160" s="25" t="n"/>
      <c r="K160" s="38">
        <f>IF(D160="","",MAX(0,F160-J160))</f>
        <v/>
      </c>
      <c r="L160" s="39">
        <f>IF(D160="","",IF(J160&gt;=F160,"Received",IF(J160&gt;0,"Partly received","Open")))</f>
        <v/>
      </c>
      <c r="M160" s="40">
        <f>IF(OR(D160="",G160=""),"",ROUND(K160*G160,2))</f>
        <v/>
      </c>
    </row>
    <row r="161">
      <c r="A161" s="24" t="n"/>
      <c r="B161" s="43" t="n"/>
      <c r="C161" s="24" t="n"/>
      <c r="D161" s="24" t="n"/>
      <c r="E161" s="44">
        <f>IF(D161="","",IFERROR(VLOOKUP(D161,Products!$A$5:$B$204,2,FALSE),"SKU not found"))</f>
        <v/>
      </c>
      <c r="F161" s="25" t="n"/>
      <c r="G161" s="30" t="n"/>
      <c r="H161" s="40">
        <f>IF(OR(F161="",G161=""),"",ROUND(F161*G161,2))</f>
        <v/>
      </c>
      <c r="I161" s="43" t="n"/>
      <c r="J161" s="25" t="n"/>
      <c r="K161" s="38">
        <f>IF(D161="","",MAX(0,F161-J161))</f>
        <v/>
      </c>
      <c r="L161" s="39">
        <f>IF(D161="","",IF(J161&gt;=F161,"Received",IF(J161&gt;0,"Partly received","Open")))</f>
        <v/>
      </c>
      <c r="M161" s="40">
        <f>IF(OR(D161="",G161=""),"",ROUND(K161*G161,2))</f>
        <v/>
      </c>
    </row>
    <row r="162">
      <c r="A162" s="24" t="n"/>
      <c r="B162" s="43" t="n"/>
      <c r="C162" s="24" t="n"/>
      <c r="D162" s="24" t="n"/>
      <c r="E162" s="44">
        <f>IF(D162="","",IFERROR(VLOOKUP(D162,Products!$A$5:$B$204,2,FALSE),"SKU not found"))</f>
        <v/>
      </c>
      <c r="F162" s="25" t="n"/>
      <c r="G162" s="30" t="n"/>
      <c r="H162" s="40">
        <f>IF(OR(F162="",G162=""),"",ROUND(F162*G162,2))</f>
        <v/>
      </c>
      <c r="I162" s="43" t="n"/>
      <c r="J162" s="25" t="n"/>
      <c r="K162" s="38">
        <f>IF(D162="","",MAX(0,F162-J162))</f>
        <v/>
      </c>
      <c r="L162" s="39">
        <f>IF(D162="","",IF(J162&gt;=F162,"Received",IF(J162&gt;0,"Partly received","Open")))</f>
        <v/>
      </c>
      <c r="M162" s="40">
        <f>IF(OR(D162="",G162=""),"",ROUND(K162*G162,2))</f>
        <v/>
      </c>
    </row>
    <row r="163">
      <c r="A163" s="24" t="n"/>
      <c r="B163" s="43" t="n"/>
      <c r="C163" s="24" t="n"/>
      <c r="D163" s="24" t="n"/>
      <c r="E163" s="44">
        <f>IF(D163="","",IFERROR(VLOOKUP(D163,Products!$A$5:$B$204,2,FALSE),"SKU not found"))</f>
        <v/>
      </c>
      <c r="F163" s="25" t="n"/>
      <c r="G163" s="30" t="n"/>
      <c r="H163" s="40">
        <f>IF(OR(F163="",G163=""),"",ROUND(F163*G163,2))</f>
        <v/>
      </c>
      <c r="I163" s="43" t="n"/>
      <c r="J163" s="25" t="n"/>
      <c r="K163" s="38">
        <f>IF(D163="","",MAX(0,F163-J163))</f>
        <v/>
      </c>
      <c r="L163" s="39">
        <f>IF(D163="","",IF(J163&gt;=F163,"Received",IF(J163&gt;0,"Partly received","Open")))</f>
        <v/>
      </c>
      <c r="M163" s="40">
        <f>IF(OR(D163="",G163=""),"",ROUND(K163*G163,2))</f>
        <v/>
      </c>
    </row>
    <row r="164">
      <c r="A164" s="24" t="n"/>
      <c r="B164" s="43" t="n"/>
      <c r="C164" s="24" t="n"/>
      <c r="D164" s="24" t="n"/>
      <c r="E164" s="44">
        <f>IF(D164="","",IFERROR(VLOOKUP(D164,Products!$A$5:$B$204,2,FALSE),"SKU not found"))</f>
        <v/>
      </c>
      <c r="F164" s="25" t="n"/>
      <c r="G164" s="30" t="n"/>
      <c r="H164" s="40">
        <f>IF(OR(F164="",G164=""),"",ROUND(F164*G164,2))</f>
        <v/>
      </c>
      <c r="I164" s="43" t="n"/>
      <c r="J164" s="25" t="n"/>
      <c r="K164" s="38">
        <f>IF(D164="","",MAX(0,F164-J164))</f>
        <v/>
      </c>
      <c r="L164" s="39">
        <f>IF(D164="","",IF(J164&gt;=F164,"Received",IF(J164&gt;0,"Partly received","Open")))</f>
        <v/>
      </c>
      <c r="M164" s="40">
        <f>IF(OR(D164="",G164=""),"",ROUND(K164*G164,2))</f>
        <v/>
      </c>
    </row>
    <row r="165">
      <c r="A165" s="24" t="n"/>
      <c r="B165" s="43" t="n"/>
      <c r="C165" s="24" t="n"/>
      <c r="D165" s="24" t="n"/>
      <c r="E165" s="44">
        <f>IF(D165="","",IFERROR(VLOOKUP(D165,Products!$A$5:$B$204,2,FALSE),"SKU not found"))</f>
        <v/>
      </c>
      <c r="F165" s="25" t="n"/>
      <c r="G165" s="30" t="n"/>
      <c r="H165" s="40">
        <f>IF(OR(F165="",G165=""),"",ROUND(F165*G165,2))</f>
        <v/>
      </c>
      <c r="I165" s="43" t="n"/>
      <c r="J165" s="25" t="n"/>
      <c r="K165" s="38">
        <f>IF(D165="","",MAX(0,F165-J165))</f>
        <v/>
      </c>
      <c r="L165" s="39">
        <f>IF(D165="","",IF(J165&gt;=F165,"Received",IF(J165&gt;0,"Partly received","Open")))</f>
        <v/>
      </c>
      <c r="M165" s="40">
        <f>IF(OR(D165="",G165=""),"",ROUND(K165*G165,2))</f>
        <v/>
      </c>
    </row>
    <row r="166">
      <c r="A166" s="24" t="n"/>
      <c r="B166" s="43" t="n"/>
      <c r="C166" s="24" t="n"/>
      <c r="D166" s="24" t="n"/>
      <c r="E166" s="44">
        <f>IF(D166="","",IFERROR(VLOOKUP(D166,Products!$A$5:$B$204,2,FALSE),"SKU not found"))</f>
        <v/>
      </c>
      <c r="F166" s="25" t="n"/>
      <c r="G166" s="30" t="n"/>
      <c r="H166" s="40">
        <f>IF(OR(F166="",G166=""),"",ROUND(F166*G166,2))</f>
        <v/>
      </c>
      <c r="I166" s="43" t="n"/>
      <c r="J166" s="25" t="n"/>
      <c r="K166" s="38">
        <f>IF(D166="","",MAX(0,F166-J166))</f>
        <v/>
      </c>
      <c r="L166" s="39">
        <f>IF(D166="","",IF(J166&gt;=F166,"Received",IF(J166&gt;0,"Partly received","Open")))</f>
        <v/>
      </c>
      <c r="M166" s="40">
        <f>IF(OR(D166="",G166=""),"",ROUND(K166*G166,2))</f>
        <v/>
      </c>
    </row>
    <row r="167">
      <c r="A167" s="24" t="n"/>
      <c r="B167" s="43" t="n"/>
      <c r="C167" s="24" t="n"/>
      <c r="D167" s="24" t="n"/>
      <c r="E167" s="44">
        <f>IF(D167="","",IFERROR(VLOOKUP(D167,Products!$A$5:$B$204,2,FALSE),"SKU not found"))</f>
        <v/>
      </c>
      <c r="F167" s="25" t="n"/>
      <c r="G167" s="30" t="n"/>
      <c r="H167" s="40">
        <f>IF(OR(F167="",G167=""),"",ROUND(F167*G167,2))</f>
        <v/>
      </c>
      <c r="I167" s="43" t="n"/>
      <c r="J167" s="25" t="n"/>
      <c r="K167" s="38">
        <f>IF(D167="","",MAX(0,F167-J167))</f>
        <v/>
      </c>
      <c r="L167" s="39">
        <f>IF(D167="","",IF(J167&gt;=F167,"Received",IF(J167&gt;0,"Partly received","Open")))</f>
        <v/>
      </c>
      <c r="M167" s="40">
        <f>IF(OR(D167="",G167=""),"",ROUND(K167*G167,2))</f>
        <v/>
      </c>
    </row>
    <row r="168">
      <c r="A168" s="24" t="n"/>
      <c r="B168" s="43" t="n"/>
      <c r="C168" s="24" t="n"/>
      <c r="D168" s="24" t="n"/>
      <c r="E168" s="44">
        <f>IF(D168="","",IFERROR(VLOOKUP(D168,Products!$A$5:$B$204,2,FALSE),"SKU not found"))</f>
        <v/>
      </c>
      <c r="F168" s="25" t="n"/>
      <c r="G168" s="30" t="n"/>
      <c r="H168" s="40">
        <f>IF(OR(F168="",G168=""),"",ROUND(F168*G168,2))</f>
        <v/>
      </c>
      <c r="I168" s="43" t="n"/>
      <c r="J168" s="25" t="n"/>
      <c r="K168" s="38">
        <f>IF(D168="","",MAX(0,F168-J168))</f>
        <v/>
      </c>
      <c r="L168" s="39">
        <f>IF(D168="","",IF(J168&gt;=F168,"Received",IF(J168&gt;0,"Partly received","Open")))</f>
        <v/>
      </c>
      <c r="M168" s="40">
        <f>IF(OR(D168="",G168=""),"",ROUND(K168*G168,2))</f>
        <v/>
      </c>
    </row>
    <row r="169">
      <c r="A169" s="24" t="n"/>
      <c r="B169" s="43" t="n"/>
      <c r="C169" s="24" t="n"/>
      <c r="D169" s="24" t="n"/>
      <c r="E169" s="44">
        <f>IF(D169="","",IFERROR(VLOOKUP(D169,Products!$A$5:$B$204,2,FALSE),"SKU not found"))</f>
        <v/>
      </c>
      <c r="F169" s="25" t="n"/>
      <c r="G169" s="30" t="n"/>
      <c r="H169" s="40">
        <f>IF(OR(F169="",G169=""),"",ROUND(F169*G169,2))</f>
        <v/>
      </c>
      <c r="I169" s="43" t="n"/>
      <c r="J169" s="25" t="n"/>
      <c r="K169" s="38">
        <f>IF(D169="","",MAX(0,F169-J169))</f>
        <v/>
      </c>
      <c r="L169" s="39">
        <f>IF(D169="","",IF(J169&gt;=F169,"Received",IF(J169&gt;0,"Partly received","Open")))</f>
        <v/>
      </c>
      <c r="M169" s="40">
        <f>IF(OR(D169="",G169=""),"",ROUND(K169*G169,2))</f>
        <v/>
      </c>
    </row>
    <row r="170">
      <c r="A170" s="24" t="n"/>
      <c r="B170" s="43" t="n"/>
      <c r="C170" s="24" t="n"/>
      <c r="D170" s="24" t="n"/>
      <c r="E170" s="44">
        <f>IF(D170="","",IFERROR(VLOOKUP(D170,Products!$A$5:$B$204,2,FALSE),"SKU not found"))</f>
        <v/>
      </c>
      <c r="F170" s="25" t="n"/>
      <c r="G170" s="30" t="n"/>
      <c r="H170" s="40">
        <f>IF(OR(F170="",G170=""),"",ROUND(F170*G170,2))</f>
        <v/>
      </c>
      <c r="I170" s="43" t="n"/>
      <c r="J170" s="25" t="n"/>
      <c r="K170" s="38">
        <f>IF(D170="","",MAX(0,F170-J170))</f>
        <v/>
      </c>
      <c r="L170" s="39">
        <f>IF(D170="","",IF(J170&gt;=F170,"Received",IF(J170&gt;0,"Partly received","Open")))</f>
        <v/>
      </c>
      <c r="M170" s="40">
        <f>IF(OR(D170="",G170=""),"",ROUND(K170*G170,2))</f>
        <v/>
      </c>
    </row>
    <row r="171">
      <c r="A171" s="24" t="n"/>
      <c r="B171" s="43" t="n"/>
      <c r="C171" s="24" t="n"/>
      <c r="D171" s="24" t="n"/>
      <c r="E171" s="44">
        <f>IF(D171="","",IFERROR(VLOOKUP(D171,Products!$A$5:$B$204,2,FALSE),"SKU not found"))</f>
        <v/>
      </c>
      <c r="F171" s="25" t="n"/>
      <c r="G171" s="30" t="n"/>
      <c r="H171" s="40">
        <f>IF(OR(F171="",G171=""),"",ROUND(F171*G171,2))</f>
        <v/>
      </c>
      <c r="I171" s="43" t="n"/>
      <c r="J171" s="25" t="n"/>
      <c r="K171" s="38">
        <f>IF(D171="","",MAX(0,F171-J171))</f>
        <v/>
      </c>
      <c r="L171" s="39">
        <f>IF(D171="","",IF(J171&gt;=F171,"Received",IF(J171&gt;0,"Partly received","Open")))</f>
        <v/>
      </c>
      <c r="M171" s="40">
        <f>IF(OR(D171="",G171=""),"",ROUND(K171*G171,2))</f>
        <v/>
      </c>
    </row>
    <row r="172">
      <c r="A172" s="24" t="n"/>
      <c r="B172" s="43" t="n"/>
      <c r="C172" s="24" t="n"/>
      <c r="D172" s="24" t="n"/>
      <c r="E172" s="44">
        <f>IF(D172="","",IFERROR(VLOOKUP(D172,Products!$A$5:$B$204,2,FALSE),"SKU not found"))</f>
        <v/>
      </c>
      <c r="F172" s="25" t="n"/>
      <c r="G172" s="30" t="n"/>
      <c r="H172" s="40">
        <f>IF(OR(F172="",G172=""),"",ROUND(F172*G172,2))</f>
        <v/>
      </c>
      <c r="I172" s="43" t="n"/>
      <c r="J172" s="25" t="n"/>
      <c r="K172" s="38">
        <f>IF(D172="","",MAX(0,F172-J172))</f>
        <v/>
      </c>
      <c r="L172" s="39">
        <f>IF(D172="","",IF(J172&gt;=F172,"Received",IF(J172&gt;0,"Partly received","Open")))</f>
        <v/>
      </c>
      <c r="M172" s="40">
        <f>IF(OR(D172="",G172=""),"",ROUND(K172*G172,2))</f>
        <v/>
      </c>
    </row>
    <row r="173">
      <c r="A173" s="24" t="n"/>
      <c r="B173" s="43" t="n"/>
      <c r="C173" s="24" t="n"/>
      <c r="D173" s="24" t="n"/>
      <c r="E173" s="44">
        <f>IF(D173="","",IFERROR(VLOOKUP(D173,Products!$A$5:$B$204,2,FALSE),"SKU not found"))</f>
        <v/>
      </c>
      <c r="F173" s="25" t="n"/>
      <c r="G173" s="30" t="n"/>
      <c r="H173" s="40">
        <f>IF(OR(F173="",G173=""),"",ROUND(F173*G173,2))</f>
        <v/>
      </c>
      <c r="I173" s="43" t="n"/>
      <c r="J173" s="25" t="n"/>
      <c r="K173" s="38">
        <f>IF(D173="","",MAX(0,F173-J173))</f>
        <v/>
      </c>
      <c r="L173" s="39">
        <f>IF(D173="","",IF(J173&gt;=F173,"Received",IF(J173&gt;0,"Partly received","Open")))</f>
        <v/>
      </c>
      <c r="M173" s="40">
        <f>IF(OR(D173="",G173=""),"",ROUND(K173*G173,2))</f>
        <v/>
      </c>
    </row>
    <row r="174">
      <c r="A174" s="24" t="n"/>
      <c r="B174" s="43" t="n"/>
      <c r="C174" s="24" t="n"/>
      <c r="D174" s="24" t="n"/>
      <c r="E174" s="44">
        <f>IF(D174="","",IFERROR(VLOOKUP(D174,Products!$A$5:$B$204,2,FALSE),"SKU not found"))</f>
        <v/>
      </c>
      <c r="F174" s="25" t="n"/>
      <c r="G174" s="30" t="n"/>
      <c r="H174" s="40">
        <f>IF(OR(F174="",G174=""),"",ROUND(F174*G174,2))</f>
        <v/>
      </c>
      <c r="I174" s="43" t="n"/>
      <c r="J174" s="25" t="n"/>
      <c r="K174" s="38">
        <f>IF(D174="","",MAX(0,F174-J174))</f>
        <v/>
      </c>
      <c r="L174" s="39">
        <f>IF(D174="","",IF(J174&gt;=F174,"Received",IF(J174&gt;0,"Partly received","Open")))</f>
        <v/>
      </c>
      <c r="M174" s="40">
        <f>IF(OR(D174="",G174=""),"",ROUND(K174*G174,2))</f>
        <v/>
      </c>
    </row>
    <row r="175">
      <c r="A175" s="24" t="n"/>
      <c r="B175" s="43" t="n"/>
      <c r="C175" s="24" t="n"/>
      <c r="D175" s="24" t="n"/>
      <c r="E175" s="44">
        <f>IF(D175="","",IFERROR(VLOOKUP(D175,Products!$A$5:$B$204,2,FALSE),"SKU not found"))</f>
        <v/>
      </c>
      <c r="F175" s="25" t="n"/>
      <c r="G175" s="30" t="n"/>
      <c r="H175" s="40">
        <f>IF(OR(F175="",G175=""),"",ROUND(F175*G175,2))</f>
        <v/>
      </c>
      <c r="I175" s="43" t="n"/>
      <c r="J175" s="25" t="n"/>
      <c r="K175" s="38">
        <f>IF(D175="","",MAX(0,F175-J175))</f>
        <v/>
      </c>
      <c r="L175" s="39">
        <f>IF(D175="","",IF(J175&gt;=F175,"Received",IF(J175&gt;0,"Partly received","Open")))</f>
        <v/>
      </c>
      <c r="M175" s="40">
        <f>IF(OR(D175="",G175=""),"",ROUND(K175*G175,2))</f>
        <v/>
      </c>
    </row>
    <row r="176">
      <c r="A176" s="24" t="n"/>
      <c r="B176" s="43" t="n"/>
      <c r="C176" s="24" t="n"/>
      <c r="D176" s="24" t="n"/>
      <c r="E176" s="44">
        <f>IF(D176="","",IFERROR(VLOOKUP(D176,Products!$A$5:$B$204,2,FALSE),"SKU not found"))</f>
        <v/>
      </c>
      <c r="F176" s="25" t="n"/>
      <c r="G176" s="30" t="n"/>
      <c r="H176" s="40">
        <f>IF(OR(F176="",G176=""),"",ROUND(F176*G176,2))</f>
        <v/>
      </c>
      <c r="I176" s="43" t="n"/>
      <c r="J176" s="25" t="n"/>
      <c r="K176" s="38">
        <f>IF(D176="","",MAX(0,F176-J176))</f>
        <v/>
      </c>
      <c r="L176" s="39">
        <f>IF(D176="","",IF(J176&gt;=F176,"Received",IF(J176&gt;0,"Partly received","Open")))</f>
        <v/>
      </c>
      <c r="M176" s="40">
        <f>IF(OR(D176="",G176=""),"",ROUND(K176*G176,2))</f>
        <v/>
      </c>
    </row>
    <row r="177">
      <c r="A177" s="24" t="n"/>
      <c r="B177" s="43" t="n"/>
      <c r="C177" s="24" t="n"/>
      <c r="D177" s="24" t="n"/>
      <c r="E177" s="44">
        <f>IF(D177="","",IFERROR(VLOOKUP(D177,Products!$A$5:$B$204,2,FALSE),"SKU not found"))</f>
        <v/>
      </c>
      <c r="F177" s="25" t="n"/>
      <c r="G177" s="30" t="n"/>
      <c r="H177" s="40">
        <f>IF(OR(F177="",G177=""),"",ROUND(F177*G177,2))</f>
        <v/>
      </c>
      <c r="I177" s="43" t="n"/>
      <c r="J177" s="25" t="n"/>
      <c r="K177" s="38">
        <f>IF(D177="","",MAX(0,F177-J177))</f>
        <v/>
      </c>
      <c r="L177" s="39">
        <f>IF(D177="","",IF(J177&gt;=F177,"Received",IF(J177&gt;0,"Partly received","Open")))</f>
        <v/>
      </c>
      <c r="M177" s="40">
        <f>IF(OR(D177="",G177=""),"",ROUND(K177*G177,2))</f>
        <v/>
      </c>
    </row>
    <row r="178">
      <c r="A178" s="24" t="n"/>
      <c r="B178" s="43" t="n"/>
      <c r="C178" s="24" t="n"/>
      <c r="D178" s="24" t="n"/>
      <c r="E178" s="44">
        <f>IF(D178="","",IFERROR(VLOOKUP(D178,Products!$A$5:$B$204,2,FALSE),"SKU not found"))</f>
        <v/>
      </c>
      <c r="F178" s="25" t="n"/>
      <c r="G178" s="30" t="n"/>
      <c r="H178" s="40">
        <f>IF(OR(F178="",G178=""),"",ROUND(F178*G178,2))</f>
        <v/>
      </c>
      <c r="I178" s="43" t="n"/>
      <c r="J178" s="25" t="n"/>
      <c r="K178" s="38">
        <f>IF(D178="","",MAX(0,F178-J178))</f>
        <v/>
      </c>
      <c r="L178" s="39">
        <f>IF(D178="","",IF(J178&gt;=F178,"Received",IF(J178&gt;0,"Partly received","Open")))</f>
        <v/>
      </c>
      <c r="M178" s="40">
        <f>IF(OR(D178="",G178=""),"",ROUND(K178*G178,2))</f>
        <v/>
      </c>
    </row>
    <row r="179">
      <c r="A179" s="24" t="n"/>
      <c r="B179" s="43" t="n"/>
      <c r="C179" s="24" t="n"/>
      <c r="D179" s="24" t="n"/>
      <c r="E179" s="44">
        <f>IF(D179="","",IFERROR(VLOOKUP(D179,Products!$A$5:$B$204,2,FALSE),"SKU not found"))</f>
        <v/>
      </c>
      <c r="F179" s="25" t="n"/>
      <c r="G179" s="30" t="n"/>
      <c r="H179" s="40">
        <f>IF(OR(F179="",G179=""),"",ROUND(F179*G179,2))</f>
        <v/>
      </c>
      <c r="I179" s="43" t="n"/>
      <c r="J179" s="25" t="n"/>
      <c r="K179" s="38">
        <f>IF(D179="","",MAX(0,F179-J179))</f>
        <v/>
      </c>
      <c r="L179" s="39">
        <f>IF(D179="","",IF(J179&gt;=F179,"Received",IF(J179&gt;0,"Partly received","Open")))</f>
        <v/>
      </c>
      <c r="M179" s="40">
        <f>IF(OR(D179="",G179=""),"",ROUND(K179*G179,2))</f>
        <v/>
      </c>
    </row>
    <row r="180">
      <c r="A180" s="24" t="n"/>
      <c r="B180" s="43" t="n"/>
      <c r="C180" s="24" t="n"/>
      <c r="D180" s="24" t="n"/>
      <c r="E180" s="44">
        <f>IF(D180="","",IFERROR(VLOOKUP(D180,Products!$A$5:$B$204,2,FALSE),"SKU not found"))</f>
        <v/>
      </c>
      <c r="F180" s="25" t="n"/>
      <c r="G180" s="30" t="n"/>
      <c r="H180" s="40">
        <f>IF(OR(F180="",G180=""),"",ROUND(F180*G180,2))</f>
        <v/>
      </c>
      <c r="I180" s="43" t="n"/>
      <c r="J180" s="25" t="n"/>
      <c r="K180" s="38">
        <f>IF(D180="","",MAX(0,F180-J180))</f>
        <v/>
      </c>
      <c r="L180" s="39">
        <f>IF(D180="","",IF(J180&gt;=F180,"Received",IF(J180&gt;0,"Partly received","Open")))</f>
        <v/>
      </c>
      <c r="M180" s="40">
        <f>IF(OR(D180="",G180=""),"",ROUND(K180*G180,2))</f>
        <v/>
      </c>
    </row>
    <row r="181">
      <c r="A181" s="24" t="n"/>
      <c r="B181" s="43" t="n"/>
      <c r="C181" s="24" t="n"/>
      <c r="D181" s="24" t="n"/>
      <c r="E181" s="44">
        <f>IF(D181="","",IFERROR(VLOOKUP(D181,Products!$A$5:$B$204,2,FALSE),"SKU not found"))</f>
        <v/>
      </c>
      <c r="F181" s="25" t="n"/>
      <c r="G181" s="30" t="n"/>
      <c r="H181" s="40">
        <f>IF(OR(F181="",G181=""),"",ROUND(F181*G181,2))</f>
        <v/>
      </c>
      <c r="I181" s="43" t="n"/>
      <c r="J181" s="25" t="n"/>
      <c r="K181" s="38">
        <f>IF(D181="","",MAX(0,F181-J181))</f>
        <v/>
      </c>
      <c r="L181" s="39">
        <f>IF(D181="","",IF(J181&gt;=F181,"Received",IF(J181&gt;0,"Partly received","Open")))</f>
        <v/>
      </c>
      <c r="M181" s="40">
        <f>IF(OR(D181="",G181=""),"",ROUND(K181*G181,2))</f>
        <v/>
      </c>
    </row>
    <row r="182">
      <c r="A182" s="24" t="n"/>
      <c r="B182" s="43" t="n"/>
      <c r="C182" s="24" t="n"/>
      <c r="D182" s="24" t="n"/>
      <c r="E182" s="44">
        <f>IF(D182="","",IFERROR(VLOOKUP(D182,Products!$A$5:$B$204,2,FALSE),"SKU not found"))</f>
        <v/>
      </c>
      <c r="F182" s="25" t="n"/>
      <c r="G182" s="30" t="n"/>
      <c r="H182" s="40">
        <f>IF(OR(F182="",G182=""),"",ROUND(F182*G182,2))</f>
        <v/>
      </c>
      <c r="I182" s="43" t="n"/>
      <c r="J182" s="25" t="n"/>
      <c r="K182" s="38">
        <f>IF(D182="","",MAX(0,F182-J182))</f>
        <v/>
      </c>
      <c r="L182" s="39">
        <f>IF(D182="","",IF(J182&gt;=F182,"Received",IF(J182&gt;0,"Partly received","Open")))</f>
        <v/>
      </c>
      <c r="M182" s="40">
        <f>IF(OR(D182="",G182=""),"",ROUND(K182*G182,2))</f>
        <v/>
      </c>
    </row>
    <row r="183">
      <c r="A183" s="24" t="n"/>
      <c r="B183" s="43" t="n"/>
      <c r="C183" s="24" t="n"/>
      <c r="D183" s="24" t="n"/>
      <c r="E183" s="44">
        <f>IF(D183="","",IFERROR(VLOOKUP(D183,Products!$A$5:$B$204,2,FALSE),"SKU not found"))</f>
        <v/>
      </c>
      <c r="F183" s="25" t="n"/>
      <c r="G183" s="30" t="n"/>
      <c r="H183" s="40">
        <f>IF(OR(F183="",G183=""),"",ROUND(F183*G183,2))</f>
        <v/>
      </c>
      <c r="I183" s="43" t="n"/>
      <c r="J183" s="25" t="n"/>
      <c r="K183" s="38">
        <f>IF(D183="","",MAX(0,F183-J183))</f>
        <v/>
      </c>
      <c r="L183" s="39">
        <f>IF(D183="","",IF(J183&gt;=F183,"Received",IF(J183&gt;0,"Partly received","Open")))</f>
        <v/>
      </c>
      <c r="M183" s="40">
        <f>IF(OR(D183="",G183=""),"",ROUND(K183*G183,2))</f>
        <v/>
      </c>
    </row>
    <row r="184">
      <c r="A184" s="24" t="n"/>
      <c r="B184" s="43" t="n"/>
      <c r="C184" s="24" t="n"/>
      <c r="D184" s="24" t="n"/>
      <c r="E184" s="44">
        <f>IF(D184="","",IFERROR(VLOOKUP(D184,Products!$A$5:$B$204,2,FALSE),"SKU not found"))</f>
        <v/>
      </c>
      <c r="F184" s="25" t="n"/>
      <c r="G184" s="30" t="n"/>
      <c r="H184" s="40">
        <f>IF(OR(F184="",G184=""),"",ROUND(F184*G184,2))</f>
        <v/>
      </c>
      <c r="I184" s="43" t="n"/>
      <c r="J184" s="25" t="n"/>
      <c r="K184" s="38">
        <f>IF(D184="","",MAX(0,F184-J184))</f>
        <v/>
      </c>
      <c r="L184" s="39">
        <f>IF(D184="","",IF(J184&gt;=F184,"Received",IF(J184&gt;0,"Partly received","Open")))</f>
        <v/>
      </c>
      <c r="M184" s="40">
        <f>IF(OR(D184="",G184=""),"",ROUND(K184*G184,2))</f>
        <v/>
      </c>
    </row>
    <row r="185">
      <c r="A185" s="24" t="n"/>
      <c r="B185" s="43" t="n"/>
      <c r="C185" s="24" t="n"/>
      <c r="D185" s="24" t="n"/>
      <c r="E185" s="44">
        <f>IF(D185="","",IFERROR(VLOOKUP(D185,Products!$A$5:$B$204,2,FALSE),"SKU not found"))</f>
        <v/>
      </c>
      <c r="F185" s="25" t="n"/>
      <c r="G185" s="30" t="n"/>
      <c r="H185" s="40">
        <f>IF(OR(F185="",G185=""),"",ROUND(F185*G185,2))</f>
        <v/>
      </c>
      <c r="I185" s="43" t="n"/>
      <c r="J185" s="25" t="n"/>
      <c r="K185" s="38">
        <f>IF(D185="","",MAX(0,F185-J185))</f>
        <v/>
      </c>
      <c r="L185" s="39">
        <f>IF(D185="","",IF(J185&gt;=F185,"Received",IF(J185&gt;0,"Partly received","Open")))</f>
        <v/>
      </c>
      <c r="M185" s="40">
        <f>IF(OR(D185="",G185=""),"",ROUND(K185*G185,2))</f>
        <v/>
      </c>
    </row>
    <row r="186">
      <c r="A186" s="24" t="n"/>
      <c r="B186" s="43" t="n"/>
      <c r="C186" s="24" t="n"/>
      <c r="D186" s="24" t="n"/>
      <c r="E186" s="44">
        <f>IF(D186="","",IFERROR(VLOOKUP(D186,Products!$A$5:$B$204,2,FALSE),"SKU not found"))</f>
        <v/>
      </c>
      <c r="F186" s="25" t="n"/>
      <c r="G186" s="30" t="n"/>
      <c r="H186" s="40">
        <f>IF(OR(F186="",G186=""),"",ROUND(F186*G186,2))</f>
        <v/>
      </c>
      <c r="I186" s="43" t="n"/>
      <c r="J186" s="25" t="n"/>
      <c r="K186" s="38">
        <f>IF(D186="","",MAX(0,F186-J186))</f>
        <v/>
      </c>
      <c r="L186" s="39">
        <f>IF(D186="","",IF(J186&gt;=F186,"Received",IF(J186&gt;0,"Partly received","Open")))</f>
        <v/>
      </c>
      <c r="M186" s="40">
        <f>IF(OR(D186="",G186=""),"",ROUND(K186*G186,2))</f>
        <v/>
      </c>
    </row>
    <row r="187">
      <c r="A187" s="24" t="n"/>
      <c r="B187" s="43" t="n"/>
      <c r="C187" s="24" t="n"/>
      <c r="D187" s="24" t="n"/>
      <c r="E187" s="44">
        <f>IF(D187="","",IFERROR(VLOOKUP(D187,Products!$A$5:$B$204,2,FALSE),"SKU not found"))</f>
        <v/>
      </c>
      <c r="F187" s="25" t="n"/>
      <c r="G187" s="30" t="n"/>
      <c r="H187" s="40">
        <f>IF(OR(F187="",G187=""),"",ROUND(F187*G187,2))</f>
        <v/>
      </c>
      <c r="I187" s="43" t="n"/>
      <c r="J187" s="25" t="n"/>
      <c r="K187" s="38">
        <f>IF(D187="","",MAX(0,F187-J187))</f>
        <v/>
      </c>
      <c r="L187" s="39">
        <f>IF(D187="","",IF(J187&gt;=F187,"Received",IF(J187&gt;0,"Partly received","Open")))</f>
        <v/>
      </c>
      <c r="M187" s="40">
        <f>IF(OR(D187="",G187=""),"",ROUND(K187*G187,2))</f>
        <v/>
      </c>
    </row>
    <row r="188">
      <c r="A188" s="24" t="n"/>
      <c r="B188" s="43" t="n"/>
      <c r="C188" s="24" t="n"/>
      <c r="D188" s="24" t="n"/>
      <c r="E188" s="44">
        <f>IF(D188="","",IFERROR(VLOOKUP(D188,Products!$A$5:$B$204,2,FALSE),"SKU not found"))</f>
        <v/>
      </c>
      <c r="F188" s="25" t="n"/>
      <c r="G188" s="30" t="n"/>
      <c r="H188" s="40">
        <f>IF(OR(F188="",G188=""),"",ROUND(F188*G188,2))</f>
        <v/>
      </c>
      <c r="I188" s="43" t="n"/>
      <c r="J188" s="25" t="n"/>
      <c r="K188" s="38">
        <f>IF(D188="","",MAX(0,F188-J188))</f>
        <v/>
      </c>
      <c r="L188" s="39">
        <f>IF(D188="","",IF(J188&gt;=F188,"Received",IF(J188&gt;0,"Partly received","Open")))</f>
        <v/>
      </c>
      <c r="M188" s="40">
        <f>IF(OR(D188="",G188=""),"",ROUND(K188*G188,2))</f>
        <v/>
      </c>
    </row>
    <row r="189">
      <c r="A189" s="24" t="n"/>
      <c r="B189" s="43" t="n"/>
      <c r="C189" s="24" t="n"/>
      <c r="D189" s="24" t="n"/>
      <c r="E189" s="44">
        <f>IF(D189="","",IFERROR(VLOOKUP(D189,Products!$A$5:$B$204,2,FALSE),"SKU not found"))</f>
        <v/>
      </c>
      <c r="F189" s="25" t="n"/>
      <c r="G189" s="30" t="n"/>
      <c r="H189" s="40">
        <f>IF(OR(F189="",G189=""),"",ROUND(F189*G189,2))</f>
        <v/>
      </c>
      <c r="I189" s="43" t="n"/>
      <c r="J189" s="25" t="n"/>
      <c r="K189" s="38">
        <f>IF(D189="","",MAX(0,F189-J189))</f>
        <v/>
      </c>
      <c r="L189" s="39">
        <f>IF(D189="","",IF(J189&gt;=F189,"Received",IF(J189&gt;0,"Partly received","Open")))</f>
        <v/>
      </c>
      <c r="M189" s="40">
        <f>IF(OR(D189="",G189=""),"",ROUND(K189*G189,2))</f>
        <v/>
      </c>
    </row>
    <row r="190">
      <c r="A190" s="24" t="n"/>
      <c r="B190" s="43" t="n"/>
      <c r="C190" s="24" t="n"/>
      <c r="D190" s="24" t="n"/>
      <c r="E190" s="44">
        <f>IF(D190="","",IFERROR(VLOOKUP(D190,Products!$A$5:$B$204,2,FALSE),"SKU not found"))</f>
        <v/>
      </c>
      <c r="F190" s="25" t="n"/>
      <c r="G190" s="30" t="n"/>
      <c r="H190" s="40">
        <f>IF(OR(F190="",G190=""),"",ROUND(F190*G190,2))</f>
        <v/>
      </c>
      <c r="I190" s="43" t="n"/>
      <c r="J190" s="25" t="n"/>
      <c r="K190" s="38">
        <f>IF(D190="","",MAX(0,F190-J190))</f>
        <v/>
      </c>
      <c r="L190" s="39">
        <f>IF(D190="","",IF(J190&gt;=F190,"Received",IF(J190&gt;0,"Partly received","Open")))</f>
        <v/>
      </c>
      <c r="M190" s="40">
        <f>IF(OR(D190="",G190=""),"",ROUND(K190*G190,2))</f>
        <v/>
      </c>
    </row>
    <row r="191">
      <c r="A191" s="24" t="n"/>
      <c r="B191" s="43" t="n"/>
      <c r="C191" s="24" t="n"/>
      <c r="D191" s="24" t="n"/>
      <c r="E191" s="44">
        <f>IF(D191="","",IFERROR(VLOOKUP(D191,Products!$A$5:$B$204,2,FALSE),"SKU not found"))</f>
        <v/>
      </c>
      <c r="F191" s="25" t="n"/>
      <c r="G191" s="30" t="n"/>
      <c r="H191" s="40">
        <f>IF(OR(F191="",G191=""),"",ROUND(F191*G191,2))</f>
        <v/>
      </c>
      <c r="I191" s="43" t="n"/>
      <c r="J191" s="25" t="n"/>
      <c r="K191" s="38">
        <f>IF(D191="","",MAX(0,F191-J191))</f>
        <v/>
      </c>
      <c r="L191" s="39">
        <f>IF(D191="","",IF(J191&gt;=F191,"Received",IF(J191&gt;0,"Partly received","Open")))</f>
        <v/>
      </c>
      <c r="M191" s="40">
        <f>IF(OR(D191="",G191=""),"",ROUND(K191*G191,2))</f>
        <v/>
      </c>
    </row>
    <row r="192">
      <c r="A192" s="24" t="n"/>
      <c r="B192" s="43" t="n"/>
      <c r="C192" s="24" t="n"/>
      <c r="D192" s="24" t="n"/>
      <c r="E192" s="44">
        <f>IF(D192="","",IFERROR(VLOOKUP(D192,Products!$A$5:$B$204,2,FALSE),"SKU not found"))</f>
        <v/>
      </c>
      <c r="F192" s="25" t="n"/>
      <c r="G192" s="30" t="n"/>
      <c r="H192" s="40">
        <f>IF(OR(F192="",G192=""),"",ROUND(F192*G192,2))</f>
        <v/>
      </c>
      <c r="I192" s="43" t="n"/>
      <c r="J192" s="25" t="n"/>
      <c r="K192" s="38">
        <f>IF(D192="","",MAX(0,F192-J192))</f>
        <v/>
      </c>
      <c r="L192" s="39">
        <f>IF(D192="","",IF(J192&gt;=F192,"Received",IF(J192&gt;0,"Partly received","Open")))</f>
        <v/>
      </c>
      <c r="M192" s="40">
        <f>IF(OR(D192="",G192=""),"",ROUND(K192*G192,2))</f>
        <v/>
      </c>
    </row>
    <row r="193">
      <c r="A193" s="24" t="n"/>
      <c r="B193" s="43" t="n"/>
      <c r="C193" s="24" t="n"/>
      <c r="D193" s="24" t="n"/>
      <c r="E193" s="44">
        <f>IF(D193="","",IFERROR(VLOOKUP(D193,Products!$A$5:$B$204,2,FALSE),"SKU not found"))</f>
        <v/>
      </c>
      <c r="F193" s="25" t="n"/>
      <c r="G193" s="30" t="n"/>
      <c r="H193" s="40">
        <f>IF(OR(F193="",G193=""),"",ROUND(F193*G193,2))</f>
        <v/>
      </c>
      <c r="I193" s="43" t="n"/>
      <c r="J193" s="25" t="n"/>
      <c r="K193" s="38">
        <f>IF(D193="","",MAX(0,F193-J193))</f>
        <v/>
      </c>
      <c r="L193" s="39">
        <f>IF(D193="","",IF(J193&gt;=F193,"Received",IF(J193&gt;0,"Partly received","Open")))</f>
        <v/>
      </c>
      <c r="M193" s="40">
        <f>IF(OR(D193="",G193=""),"",ROUND(K193*G193,2))</f>
        <v/>
      </c>
    </row>
    <row r="194">
      <c r="A194" s="24" t="n"/>
      <c r="B194" s="43" t="n"/>
      <c r="C194" s="24" t="n"/>
      <c r="D194" s="24" t="n"/>
      <c r="E194" s="44">
        <f>IF(D194="","",IFERROR(VLOOKUP(D194,Products!$A$5:$B$204,2,FALSE),"SKU not found"))</f>
        <v/>
      </c>
      <c r="F194" s="25" t="n"/>
      <c r="G194" s="30" t="n"/>
      <c r="H194" s="40">
        <f>IF(OR(F194="",G194=""),"",ROUND(F194*G194,2))</f>
        <v/>
      </c>
      <c r="I194" s="43" t="n"/>
      <c r="J194" s="25" t="n"/>
      <c r="K194" s="38">
        <f>IF(D194="","",MAX(0,F194-J194))</f>
        <v/>
      </c>
      <c r="L194" s="39">
        <f>IF(D194="","",IF(J194&gt;=F194,"Received",IF(J194&gt;0,"Partly received","Open")))</f>
        <v/>
      </c>
      <c r="M194" s="40">
        <f>IF(OR(D194="",G194=""),"",ROUND(K194*G194,2))</f>
        <v/>
      </c>
    </row>
    <row r="195">
      <c r="A195" s="24" t="n"/>
      <c r="B195" s="43" t="n"/>
      <c r="C195" s="24" t="n"/>
      <c r="D195" s="24" t="n"/>
      <c r="E195" s="44">
        <f>IF(D195="","",IFERROR(VLOOKUP(D195,Products!$A$5:$B$204,2,FALSE),"SKU not found"))</f>
        <v/>
      </c>
      <c r="F195" s="25" t="n"/>
      <c r="G195" s="30" t="n"/>
      <c r="H195" s="40">
        <f>IF(OR(F195="",G195=""),"",ROUND(F195*G195,2))</f>
        <v/>
      </c>
      <c r="I195" s="43" t="n"/>
      <c r="J195" s="25" t="n"/>
      <c r="K195" s="38">
        <f>IF(D195="","",MAX(0,F195-J195))</f>
        <v/>
      </c>
      <c r="L195" s="39">
        <f>IF(D195="","",IF(J195&gt;=F195,"Received",IF(J195&gt;0,"Partly received","Open")))</f>
        <v/>
      </c>
      <c r="M195" s="40">
        <f>IF(OR(D195="",G195=""),"",ROUND(K195*G195,2))</f>
        <v/>
      </c>
    </row>
    <row r="196">
      <c r="A196" s="24" t="n"/>
      <c r="B196" s="43" t="n"/>
      <c r="C196" s="24" t="n"/>
      <c r="D196" s="24" t="n"/>
      <c r="E196" s="44">
        <f>IF(D196="","",IFERROR(VLOOKUP(D196,Products!$A$5:$B$204,2,FALSE),"SKU not found"))</f>
        <v/>
      </c>
      <c r="F196" s="25" t="n"/>
      <c r="G196" s="30" t="n"/>
      <c r="H196" s="40">
        <f>IF(OR(F196="",G196=""),"",ROUND(F196*G196,2))</f>
        <v/>
      </c>
      <c r="I196" s="43" t="n"/>
      <c r="J196" s="25" t="n"/>
      <c r="K196" s="38">
        <f>IF(D196="","",MAX(0,F196-J196))</f>
        <v/>
      </c>
      <c r="L196" s="39">
        <f>IF(D196="","",IF(J196&gt;=F196,"Received",IF(J196&gt;0,"Partly received","Open")))</f>
        <v/>
      </c>
      <c r="M196" s="40">
        <f>IF(OR(D196="",G196=""),"",ROUND(K196*G196,2))</f>
        <v/>
      </c>
    </row>
    <row r="197">
      <c r="A197" s="24" t="n"/>
      <c r="B197" s="43" t="n"/>
      <c r="C197" s="24" t="n"/>
      <c r="D197" s="24" t="n"/>
      <c r="E197" s="44">
        <f>IF(D197="","",IFERROR(VLOOKUP(D197,Products!$A$5:$B$204,2,FALSE),"SKU not found"))</f>
        <v/>
      </c>
      <c r="F197" s="25" t="n"/>
      <c r="G197" s="30" t="n"/>
      <c r="H197" s="40">
        <f>IF(OR(F197="",G197=""),"",ROUND(F197*G197,2))</f>
        <v/>
      </c>
      <c r="I197" s="43" t="n"/>
      <c r="J197" s="25" t="n"/>
      <c r="K197" s="38">
        <f>IF(D197="","",MAX(0,F197-J197))</f>
        <v/>
      </c>
      <c r="L197" s="39">
        <f>IF(D197="","",IF(J197&gt;=F197,"Received",IF(J197&gt;0,"Partly received","Open")))</f>
        <v/>
      </c>
      <c r="M197" s="40">
        <f>IF(OR(D197="",G197=""),"",ROUND(K197*G197,2))</f>
        <v/>
      </c>
    </row>
    <row r="198">
      <c r="A198" s="24" t="n"/>
      <c r="B198" s="43" t="n"/>
      <c r="C198" s="24" t="n"/>
      <c r="D198" s="24" t="n"/>
      <c r="E198" s="44">
        <f>IF(D198="","",IFERROR(VLOOKUP(D198,Products!$A$5:$B$204,2,FALSE),"SKU not found"))</f>
        <v/>
      </c>
      <c r="F198" s="25" t="n"/>
      <c r="G198" s="30" t="n"/>
      <c r="H198" s="40">
        <f>IF(OR(F198="",G198=""),"",ROUND(F198*G198,2))</f>
        <v/>
      </c>
      <c r="I198" s="43" t="n"/>
      <c r="J198" s="25" t="n"/>
      <c r="K198" s="38">
        <f>IF(D198="","",MAX(0,F198-J198))</f>
        <v/>
      </c>
      <c r="L198" s="39">
        <f>IF(D198="","",IF(J198&gt;=F198,"Received",IF(J198&gt;0,"Partly received","Open")))</f>
        <v/>
      </c>
      <c r="M198" s="40">
        <f>IF(OR(D198="",G198=""),"",ROUND(K198*G198,2))</f>
        <v/>
      </c>
    </row>
    <row r="199">
      <c r="A199" s="24" t="n"/>
      <c r="B199" s="43" t="n"/>
      <c r="C199" s="24" t="n"/>
      <c r="D199" s="24" t="n"/>
      <c r="E199" s="44">
        <f>IF(D199="","",IFERROR(VLOOKUP(D199,Products!$A$5:$B$204,2,FALSE),"SKU not found"))</f>
        <v/>
      </c>
      <c r="F199" s="25" t="n"/>
      <c r="G199" s="30" t="n"/>
      <c r="H199" s="40">
        <f>IF(OR(F199="",G199=""),"",ROUND(F199*G199,2))</f>
        <v/>
      </c>
      <c r="I199" s="43" t="n"/>
      <c r="J199" s="25" t="n"/>
      <c r="K199" s="38">
        <f>IF(D199="","",MAX(0,F199-J199))</f>
        <v/>
      </c>
      <c r="L199" s="39">
        <f>IF(D199="","",IF(J199&gt;=F199,"Received",IF(J199&gt;0,"Partly received","Open")))</f>
        <v/>
      </c>
      <c r="M199" s="40">
        <f>IF(OR(D199="",G199=""),"",ROUND(K199*G199,2))</f>
        <v/>
      </c>
    </row>
    <row r="200">
      <c r="A200" s="24" t="n"/>
      <c r="B200" s="43" t="n"/>
      <c r="C200" s="24" t="n"/>
      <c r="D200" s="24" t="n"/>
      <c r="E200" s="44">
        <f>IF(D200="","",IFERROR(VLOOKUP(D200,Products!$A$5:$B$204,2,FALSE),"SKU not found"))</f>
        <v/>
      </c>
      <c r="F200" s="25" t="n"/>
      <c r="G200" s="30" t="n"/>
      <c r="H200" s="40">
        <f>IF(OR(F200="",G200=""),"",ROUND(F200*G200,2))</f>
        <v/>
      </c>
      <c r="I200" s="43" t="n"/>
      <c r="J200" s="25" t="n"/>
      <c r="K200" s="38">
        <f>IF(D200="","",MAX(0,F200-J200))</f>
        <v/>
      </c>
      <c r="L200" s="39">
        <f>IF(D200="","",IF(J200&gt;=F200,"Received",IF(J200&gt;0,"Partly received","Open")))</f>
        <v/>
      </c>
      <c r="M200" s="40">
        <f>IF(OR(D200="",G200=""),"",ROUND(K200*G200,2))</f>
        <v/>
      </c>
    </row>
    <row r="201">
      <c r="A201" s="24" t="n"/>
      <c r="B201" s="43" t="n"/>
      <c r="C201" s="24" t="n"/>
      <c r="D201" s="24" t="n"/>
      <c r="E201" s="44">
        <f>IF(D201="","",IFERROR(VLOOKUP(D201,Products!$A$5:$B$204,2,FALSE),"SKU not found"))</f>
        <v/>
      </c>
      <c r="F201" s="25" t="n"/>
      <c r="G201" s="30" t="n"/>
      <c r="H201" s="40">
        <f>IF(OR(F201="",G201=""),"",ROUND(F201*G201,2))</f>
        <v/>
      </c>
      <c r="I201" s="43" t="n"/>
      <c r="J201" s="25" t="n"/>
      <c r="K201" s="38">
        <f>IF(D201="","",MAX(0,F201-J201))</f>
        <v/>
      </c>
      <c r="L201" s="39">
        <f>IF(D201="","",IF(J201&gt;=F201,"Received",IF(J201&gt;0,"Partly received","Open")))</f>
        <v/>
      </c>
      <c r="M201" s="40">
        <f>IF(OR(D201="",G201=""),"",ROUND(K201*G201,2))</f>
        <v/>
      </c>
    </row>
    <row r="202">
      <c r="A202" s="24" t="n"/>
      <c r="B202" s="43" t="n"/>
      <c r="C202" s="24" t="n"/>
      <c r="D202" s="24" t="n"/>
      <c r="E202" s="44">
        <f>IF(D202="","",IFERROR(VLOOKUP(D202,Products!$A$5:$B$204,2,FALSE),"SKU not found"))</f>
        <v/>
      </c>
      <c r="F202" s="25" t="n"/>
      <c r="G202" s="30" t="n"/>
      <c r="H202" s="40">
        <f>IF(OR(F202="",G202=""),"",ROUND(F202*G202,2))</f>
        <v/>
      </c>
      <c r="I202" s="43" t="n"/>
      <c r="J202" s="25" t="n"/>
      <c r="K202" s="38">
        <f>IF(D202="","",MAX(0,F202-J202))</f>
        <v/>
      </c>
      <c r="L202" s="39">
        <f>IF(D202="","",IF(J202&gt;=F202,"Received",IF(J202&gt;0,"Partly received","Open")))</f>
        <v/>
      </c>
      <c r="M202" s="40">
        <f>IF(OR(D202="",G202=""),"",ROUND(K202*G202,2))</f>
        <v/>
      </c>
    </row>
    <row r="203">
      <c r="A203" s="24" t="n"/>
      <c r="B203" s="43" t="n"/>
      <c r="C203" s="24" t="n"/>
      <c r="D203" s="24" t="n"/>
      <c r="E203" s="44">
        <f>IF(D203="","",IFERROR(VLOOKUP(D203,Products!$A$5:$B$204,2,FALSE),"SKU not found"))</f>
        <v/>
      </c>
      <c r="F203" s="25" t="n"/>
      <c r="G203" s="30" t="n"/>
      <c r="H203" s="40">
        <f>IF(OR(F203="",G203=""),"",ROUND(F203*G203,2))</f>
        <v/>
      </c>
      <c r="I203" s="43" t="n"/>
      <c r="J203" s="25" t="n"/>
      <c r="K203" s="38">
        <f>IF(D203="","",MAX(0,F203-J203))</f>
        <v/>
      </c>
      <c r="L203" s="39">
        <f>IF(D203="","",IF(J203&gt;=F203,"Received",IF(J203&gt;0,"Partly received","Open")))</f>
        <v/>
      </c>
      <c r="M203" s="40">
        <f>IF(OR(D203="",G203=""),"",ROUND(K203*G203,2))</f>
        <v/>
      </c>
    </row>
    <row r="204">
      <c r="A204" s="24" t="n"/>
      <c r="B204" s="43" t="n"/>
      <c r="C204" s="24" t="n"/>
      <c r="D204" s="24" t="n"/>
      <c r="E204" s="44">
        <f>IF(D204="","",IFERROR(VLOOKUP(D204,Products!$A$5:$B$204,2,FALSE),"SKU not found"))</f>
        <v/>
      </c>
      <c r="F204" s="25" t="n"/>
      <c r="G204" s="30" t="n"/>
      <c r="H204" s="40">
        <f>IF(OR(F204="",G204=""),"",ROUND(F204*G204,2))</f>
        <v/>
      </c>
      <c r="I204" s="43" t="n"/>
      <c r="J204" s="25" t="n"/>
      <c r="K204" s="38">
        <f>IF(D204="","",MAX(0,F204-J204))</f>
        <v/>
      </c>
      <c r="L204" s="39">
        <f>IF(D204="","",IF(J204&gt;=F204,"Received",IF(J204&gt;0,"Partly received","Open")))</f>
        <v/>
      </c>
      <c r="M204" s="40">
        <f>IF(OR(D204="",G204=""),"",ROUND(K204*G204,2))</f>
        <v/>
      </c>
    </row>
    <row r="205">
      <c r="A205" s="24" t="n"/>
      <c r="B205" s="43" t="n"/>
      <c r="C205" s="24" t="n"/>
      <c r="D205" s="24" t="n"/>
      <c r="E205" s="44">
        <f>IF(D205="","",IFERROR(VLOOKUP(D205,Products!$A$5:$B$204,2,FALSE),"SKU not found"))</f>
        <v/>
      </c>
      <c r="F205" s="25" t="n"/>
      <c r="G205" s="30" t="n"/>
      <c r="H205" s="40">
        <f>IF(OR(F205="",G205=""),"",ROUND(F205*G205,2))</f>
        <v/>
      </c>
      <c r="I205" s="43" t="n"/>
      <c r="J205" s="25" t="n"/>
      <c r="K205" s="38">
        <f>IF(D205="","",MAX(0,F205-J205))</f>
        <v/>
      </c>
      <c r="L205" s="39">
        <f>IF(D205="","",IF(J205&gt;=F205,"Received",IF(J205&gt;0,"Partly received","Open")))</f>
        <v/>
      </c>
      <c r="M205" s="40">
        <f>IF(OR(D205="",G205=""),"",ROUND(K205*G205,2))</f>
        <v/>
      </c>
    </row>
    <row r="206">
      <c r="A206" s="24" t="n"/>
      <c r="B206" s="43" t="n"/>
      <c r="C206" s="24" t="n"/>
      <c r="D206" s="24" t="n"/>
      <c r="E206" s="44">
        <f>IF(D206="","",IFERROR(VLOOKUP(D206,Products!$A$5:$B$204,2,FALSE),"SKU not found"))</f>
        <v/>
      </c>
      <c r="F206" s="25" t="n"/>
      <c r="G206" s="30" t="n"/>
      <c r="H206" s="40">
        <f>IF(OR(F206="",G206=""),"",ROUND(F206*G206,2))</f>
        <v/>
      </c>
      <c r="I206" s="43" t="n"/>
      <c r="J206" s="25" t="n"/>
      <c r="K206" s="38">
        <f>IF(D206="","",MAX(0,F206-J206))</f>
        <v/>
      </c>
      <c r="L206" s="39">
        <f>IF(D206="","",IF(J206&gt;=F206,"Received",IF(J206&gt;0,"Partly received","Open")))</f>
        <v/>
      </c>
      <c r="M206" s="40">
        <f>IF(OR(D206="",G206=""),"",ROUND(K206*G206,2))</f>
        <v/>
      </c>
    </row>
    <row r="207">
      <c r="A207" s="24" t="n"/>
      <c r="B207" s="43" t="n"/>
      <c r="C207" s="24" t="n"/>
      <c r="D207" s="24" t="n"/>
      <c r="E207" s="44">
        <f>IF(D207="","",IFERROR(VLOOKUP(D207,Products!$A$5:$B$204,2,FALSE),"SKU not found"))</f>
        <v/>
      </c>
      <c r="F207" s="25" t="n"/>
      <c r="G207" s="30" t="n"/>
      <c r="H207" s="40">
        <f>IF(OR(F207="",G207=""),"",ROUND(F207*G207,2))</f>
        <v/>
      </c>
      <c r="I207" s="43" t="n"/>
      <c r="J207" s="25" t="n"/>
      <c r="K207" s="38">
        <f>IF(D207="","",MAX(0,F207-J207))</f>
        <v/>
      </c>
      <c r="L207" s="39">
        <f>IF(D207="","",IF(J207&gt;=F207,"Received",IF(J207&gt;0,"Partly received","Open")))</f>
        <v/>
      </c>
      <c r="M207" s="40">
        <f>IF(OR(D207="",G207=""),"",ROUND(K207*G207,2))</f>
        <v/>
      </c>
    </row>
    <row r="208">
      <c r="A208" s="24" t="n"/>
      <c r="B208" s="43" t="n"/>
      <c r="C208" s="24" t="n"/>
      <c r="D208" s="24" t="n"/>
      <c r="E208" s="44">
        <f>IF(D208="","",IFERROR(VLOOKUP(D208,Products!$A$5:$B$204,2,FALSE),"SKU not found"))</f>
        <v/>
      </c>
      <c r="F208" s="25" t="n"/>
      <c r="G208" s="30" t="n"/>
      <c r="H208" s="40">
        <f>IF(OR(F208="",G208=""),"",ROUND(F208*G208,2))</f>
        <v/>
      </c>
      <c r="I208" s="43" t="n"/>
      <c r="J208" s="25" t="n"/>
      <c r="K208" s="38">
        <f>IF(D208="","",MAX(0,F208-J208))</f>
        <v/>
      </c>
      <c r="L208" s="39">
        <f>IF(D208="","",IF(J208&gt;=F208,"Received",IF(J208&gt;0,"Partly received","Open")))</f>
        <v/>
      </c>
      <c r="M208" s="40">
        <f>IF(OR(D208="",G208=""),"",ROUND(K208*G208,2))</f>
        <v/>
      </c>
    </row>
    <row r="209">
      <c r="A209" s="24" t="n"/>
      <c r="B209" s="43" t="n"/>
      <c r="C209" s="24" t="n"/>
      <c r="D209" s="24" t="n"/>
      <c r="E209" s="44">
        <f>IF(D209="","",IFERROR(VLOOKUP(D209,Products!$A$5:$B$204,2,FALSE),"SKU not found"))</f>
        <v/>
      </c>
      <c r="F209" s="25" t="n"/>
      <c r="G209" s="30" t="n"/>
      <c r="H209" s="40">
        <f>IF(OR(F209="",G209=""),"",ROUND(F209*G209,2))</f>
        <v/>
      </c>
      <c r="I209" s="43" t="n"/>
      <c r="J209" s="25" t="n"/>
      <c r="K209" s="38">
        <f>IF(D209="","",MAX(0,F209-J209))</f>
        <v/>
      </c>
      <c r="L209" s="39">
        <f>IF(D209="","",IF(J209&gt;=F209,"Received",IF(J209&gt;0,"Partly received","Open")))</f>
        <v/>
      </c>
      <c r="M209" s="40">
        <f>IF(OR(D209="",G209=""),"",ROUND(K209*G209,2))</f>
        <v/>
      </c>
    </row>
    <row r="210">
      <c r="A210" s="24" t="n"/>
      <c r="B210" s="43" t="n"/>
      <c r="C210" s="24" t="n"/>
      <c r="D210" s="24" t="n"/>
      <c r="E210" s="44">
        <f>IF(D210="","",IFERROR(VLOOKUP(D210,Products!$A$5:$B$204,2,FALSE),"SKU not found"))</f>
        <v/>
      </c>
      <c r="F210" s="25" t="n"/>
      <c r="G210" s="30" t="n"/>
      <c r="H210" s="40">
        <f>IF(OR(F210="",G210=""),"",ROUND(F210*G210,2))</f>
        <v/>
      </c>
      <c r="I210" s="43" t="n"/>
      <c r="J210" s="25" t="n"/>
      <c r="K210" s="38">
        <f>IF(D210="","",MAX(0,F210-J210))</f>
        <v/>
      </c>
      <c r="L210" s="39">
        <f>IF(D210="","",IF(J210&gt;=F210,"Received",IF(J210&gt;0,"Partly received","Open")))</f>
        <v/>
      </c>
      <c r="M210" s="40">
        <f>IF(OR(D210="",G210=""),"",ROUND(K210*G210,2))</f>
        <v/>
      </c>
    </row>
    <row r="211">
      <c r="A211" s="24" t="n"/>
      <c r="B211" s="43" t="n"/>
      <c r="C211" s="24" t="n"/>
      <c r="D211" s="24" t="n"/>
      <c r="E211" s="44">
        <f>IF(D211="","",IFERROR(VLOOKUP(D211,Products!$A$5:$B$204,2,FALSE),"SKU not found"))</f>
        <v/>
      </c>
      <c r="F211" s="25" t="n"/>
      <c r="G211" s="30" t="n"/>
      <c r="H211" s="40">
        <f>IF(OR(F211="",G211=""),"",ROUND(F211*G211,2))</f>
        <v/>
      </c>
      <c r="I211" s="43" t="n"/>
      <c r="J211" s="25" t="n"/>
      <c r="K211" s="38">
        <f>IF(D211="","",MAX(0,F211-J211))</f>
        <v/>
      </c>
      <c r="L211" s="39">
        <f>IF(D211="","",IF(J211&gt;=F211,"Received",IF(J211&gt;0,"Partly received","Open")))</f>
        <v/>
      </c>
      <c r="M211" s="40">
        <f>IF(OR(D211="",G211=""),"",ROUND(K211*G211,2))</f>
        <v/>
      </c>
    </row>
    <row r="212">
      <c r="A212" s="24" t="n"/>
      <c r="B212" s="43" t="n"/>
      <c r="C212" s="24" t="n"/>
      <c r="D212" s="24" t="n"/>
      <c r="E212" s="44">
        <f>IF(D212="","",IFERROR(VLOOKUP(D212,Products!$A$5:$B$204,2,FALSE),"SKU not found"))</f>
        <v/>
      </c>
      <c r="F212" s="25" t="n"/>
      <c r="G212" s="30" t="n"/>
      <c r="H212" s="40">
        <f>IF(OR(F212="",G212=""),"",ROUND(F212*G212,2))</f>
        <v/>
      </c>
      <c r="I212" s="43" t="n"/>
      <c r="J212" s="25" t="n"/>
      <c r="K212" s="38">
        <f>IF(D212="","",MAX(0,F212-J212))</f>
        <v/>
      </c>
      <c r="L212" s="39">
        <f>IF(D212="","",IF(J212&gt;=F212,"Received",IF(J212&gt;0,"Partly received","Open")))</f>
        <v/>
      </c>
      <c r="M212" s="40">
        <f>IF(OR(D212="",G212=""),"",ROUND(K212*G212,2))</f>
        <v/>
      </c>
    </row>
    <row r="213">
      <c r="A213" s="24" t="n"/>
      <c r="B213" s="43" t="n"/>
      <c r="C213" s="24" t="n"/>
      <c r="D213" s="24" t="n"/>
      <c r="E213" s="44">
        <f>IF(D213="","",IFERROR(VLOOKUP(D213,Products!$A$5:$B$204,2,FALSE),"SKU not found"))</f>
        <v/>
      </c>
      <c r="F213" s="25" t="n"/>
      <c r="G213" s="30" t="n"/>
      <c r="H213" s="40">
        <f>IF(OR(F213="",G213=""),"",ROUND(F213*G213,2))</f>
        <v/>
      </c>
      <c r="I213" s="43" t="n"/>
      <c r="J213" s="25" t="n"/>
      <c r="K213" s="38">
        <f>IF(D213="","",MAX(0,F213-J213))</f>
        <v/>
      </c>
      <c r="L213" s="39">
        <f>IF(D213="","",IF(J213&gt;=F213,"Received",IF(J213&gt;0,"Partly received","Open")))</f>
        <v/>
      </c>
      <c r="M213" s="40">
        <f>IF(OR(D213="",G213=""),"",ROUND(K213*G213,2))</f>
        <v/>
      </c>
    </row>
    <row r="214">
      <c r="A214" s="24" t="n"/>
      <c r="B214" s="43" t="n"/>
      <c r="C214" s="24" t="n"/>
      <c r="D214" s="24" t="n"/>
      <c r="E214" s="44">
        <f>IF(D214="","",IFERROR(VLOOKUP(D214,Products!$A$5:$B$204,2,FALSE),"SKU not found"))</f>
        <v/>
      </c>
      <c r="F214" s="25" t="n"/>
      <c r="G214" s="30" t="n"/>
      <c r="H214" s="40">
        <f>IF(OR(F214="",G214=""),"",ROUND(F214*G214,2))</f>
        <v/>
      </c>
      <c r="I214" s="43" t="n"/>
      <c r="J214" s="25" t="n"/>
      <c r="K214" s="38">
        <f>IF(D214="","",MAX(0,F214-J214))</f>
        <v/>
      </c>
      <c r="L214" s="39">
        <f>IF(D214="","",IF(J214&gt;=F214,"Received",IF(J214&gt;0,"Partly received","Open")))</f>
        <v/>
      </c>
      <c r="M214" s="40">
        <f>IF(OR(D214="",G214=""),"",ROUND(K214*G214,2))</f>
        <v/>
      </c>
    </row>
    <row r="215">
      <c r="A215" s="24" t="n"/>
      <c r="B215" s="43" t="n"/>
      <c r="C215" s="24" t="n"/>
      <c r="D215" s="24" t="n"/>
      <c r="E215" s="44">
        <f>IF(D215="","",IFERROR(VLOOKUP(D215,Products!$A$5:$B$204,2,FALSE),"SKU not found"))</f>
        <v/>
      </c>
      <c r="F215" s="25" t="n"/>
      <c r="G215" s="30" t="n"/>
      <c r="H215" s="40">
        <f>IF(OR(F215="",G215=""),"",ROUND(F215*G215,2))</f>
        <v/>
      </c>
      <c r="I215" s="43" t="n"/>
      <c r="J215" s="25" t="n"/>
      <c r="K215" s="38">
        <f>IF(D215="","",MAX(0,F215-J215))</f>
        <v/>
      </c>
      <c r="L215" s="39">
        <f>IF(D215="","",IF(J215&gt;=F215,"Received",IF(J215&gt;0,"Partly received","Open")))</f>
        <v/>
      </c>
      <c r="M215" s="40">
        <f>IF(OR(D215="",G215=""),"",ROUND(K215*G215,2))</f>
        <v/>
      </c>
    </row>
    <row r="216">
      <c r="A216" s="24" t="n"/>
      <c r="B216" s="43" t="n"/>
      <c r="C216" s="24" t="n"/>
      <c r="D216" s="24" t="n"/>
      <c r="E216" s="44">
        <f>IF(D216="","",IFERROR(VLOOKUP(D216,Products!$A$5:$B$204,2,FALSE),"SKU not found"))</f>
        <v/>
      </c>
      <c r="F216" s="25" t="n"/>
      <c r="G216" s="30" t="n"/>
      <c r="H216" s="40">
        <f>IF(OR(F216="",G216=""),"",ROUND(F216*G216,2))</f>
        <v/>
      </c>
      <c r="I216" s="43" t="n"/>
      <c r="J216" s="25" t="n"/>
      <c r="K216" s="38">
        <f>IF(D216="","",MAX(0,F216-J216))</f>
        <v/>
      </c>
      <c r="L216" s="39">
        <f>IF(D216="","",IF(J216&gt;=F216,"Received",IF(J216&gt;0,"Partly received","Open")))</f>
        <v/>
      </c>
      <c r="M216" s="40">
        <f>IF(OR(D216="",G216=""),"",ROUND(K216*G216,2))</f>
        <v/>
      </c>
    </row>
    <row r="217">
      <c r="A217" s="24" t="n"/>
      <c r="B217" s="43" t="n"/>
      <c r="C217" s="24" t="n"/>
      <c r="D217" s="24" t="n"/>
      <c r="E217" s="44">
        <f>IF(D217="","",IFERROR(VLOOKUP(D217,Products!$A$5:$B$204,2,FALSE),"SKU not found"))</f>
        <v/>
      </c>
      <c r="F217" s="25" t="n"/>
      <c r="G217" s="30" t="n"/>
      <c r="H217" s="40">
        <f>IF(OR(F217="",G217=""),"",ROUND(F217*G217,2))</f>
        <v/>
      </c>
      <c r="I217" s="43" t="n"/>
      <c r="J217" s="25" t="n"/>
      <c r="K217" s="38">
        <f>IF(D217="","",MAX(0,F217-J217))</f>
        <v/>
      </c>
      <c r="L217" s="39">
        <f>IF(D217="","",IF(J217&gt;=F217,"Received",IF(J217&gt;0,"Partly received","Open")))</f>
        <v/>
      </c>
      <c r="M217" s="40">
        <f>IF(OR(D217="",G217=""),"",ROUND(K217*G217,2))</f>
        <v/>
      </c>
    </row>
    <row r="218">
      <c r="A218" s="24" t="n"/>
      <c r="B218" s="43" t="n"/>
      <c r="C218" s="24" t="n"/>
      <c r="D218" s="24" t="n"/>
      <c r="E218" s="44">
        <f>IF(D218="","",IFERROR(VLOOKUP(D218,Products!$A$5:$B$204,2,FALSE),"SKU not found"))</f>
        <v/>
      </c>
      <c r="F218" s="25" t="n"/>
      <c r="G218" s="30" t="n"/>
      <c r="H218" s="40">
        <f>IF(OR(F218="",G218=""),"",ROUND(F218*G218,2))</f>
        <v/>
      </c>
      <c r="I218" s="43" t="n"/>
      <c r="J218" s="25" t="n"/>
      <c r="K218" s="38">
        <f>IF(D218="","",MAX(0,F218-J218))</f>
        <v/>
      </c>
      <c r="L218" s="39">
        <f>IF(D218="","",IF(J218&gt;=F218,"Received",IF(J218&gt;0,"Partly received","Open")))</f>
        <v/>
      </c>
      <c r="M218" s="40">
        <f>IF(OR(D218="",G218=""),"",ROUND(K218*G218,2))</f>
        <v/>
      </c>
    </row>
    <row r="219">
      <c r="A219" s="24" t="n"/>
      <c r="B219" s="43" t="n"/>
      <c r="C219" s="24" t="n"/>
      <c r="D219" s="24" t="n"/>
      <c r="E219" s="44">
        <f>IF(D219="","",IFERROR(VLOOKUP(D219,Products!$A$5:$B$204,2,FALSE),"SKU not found"))</f>
        <v/>
      </c>
      <c r="F219" s="25" t="n"/>
      <c r="G219" s="30" t="n"/>
      <c r="H219" s="40">
        <f>IF(OR(F219="",G219=""),"",ROUND(F219*G219,2))</f>
        <v/>
      </c>
      <c r="I219" s="43" t="n"/>
      <c r="J219" s="25" t="n"/>
      <c r="K219" s="38">
        <f>IF(D219="","",MAX(0,F219-J219))</f>
        <v/>
      </c>
      <c r="L219" s="39">
        <f>IF(D219="","",IF(J219&gt;=F219,"Received",IF(J219&gt;0,"Partly received","Open")))</f>
        <v/>
      </c>
      <c r="M219" s="40">
        <f>IF(OR(D219="",G219=""),"",ROUND(K219*G219,2))</f>
        <v/>
      </c>
    </row>
    <row r="220">
      <c r="A220" s="24" t="n"/>
      <c r="B220" s="43" t="n"/>
      <c r="C220" s="24" t="n"/>
      <c r="D220" s="24" t="n"/>
      <c r="E220" s="44">
        <f>IF(D220="","",IFERROR(VLOOKUP(D220,Products!$A$5:$B$204,2,FALSE),"SKU not found"))</f>
        <v/>
      </c>
      <c r="F220" s="25" t="n"/>
      <c r="G220" s="30" t="n"/>
      <c r="H220" s="40">
        <f>IF(OR(F220="",G220=""),"",ROUND(F220*G220,2))</f>
        <v/>
      </c>
      <c r="I220" s="43" t="n"/>
      <c r="J220" s="25" t="n"/>
      <c r="K220" s="38">
        <f>IF(D220="","",MAX(0,F220-J220))</f>
        <v/>
      </c>
      <c r="L220" s="39">
        <f>IF(D220="","",IF(J220&gt;=F220,"Received",IF(J220&gt;0,"Partly received","Open")))</f>
        <v/>
      </c>
      <c r="M220" s="40">
        <f>IF(OR(D220="",G220=""),"",ROUND(K220*G220,2))</f>
        <v/>
      </c>
    </row>
    <row r="221">
      <c r="A221" s="24" t="n"/>
      <c r="B221" s="43" t="n"/>
      <c r="C221" s="24" t="n"/>
      <c r="D221" s="24" t="n"/>
      <c r="E221" s="44">
        <f>IF(D221="","",IFERROR(VLOOKUP(D221,Products!$A$5:$B$204,2,FALSE),"SKU not found"))</f>
        <v/>
      </c>
      <c r="F221" s="25" t="n"/>
      <c r="G221" s="30" t="n"/>
      <c r="H221" s="40">
        <f>IF(OR(F221="",G221=""),"",ROUND(F221*G221,2))</f>
        <v/>
      </c>
      <c r="I221" s="43" t="n"/>
      <c r="J221" s="25" t="n"/>
      <c r="K221" s="38">
        <f>IF(D221="","",MAX(0,F221-J221))</f>
        <v/>
      </c>
      <c r="L221" s="39">
        <f>IF(D221="","",IF(J221&gt;=F221,"Received",IF(J221&gt;0,"Partly received","Open")))</f>
        <v/>
      </c>
      <c r="M221" s="40">
        <f>IF(OR(D221="",G221=""),"",ROUND(K221*G221,2))</f>
        <v/>
      </c>
    </row>
    <row r="222">
      <c r="A222" s="24" t="n"/>
      <c r="B222" s="43" t="n"/>
      <c r="C222" s="24" t="n"/>
      <c r="D222" s="24" t="n"/>
      <c r="E222" s="44">
        <f>IF(D222="","",IFERROR(VLOOKUP(D222,Products!$A$5:$B$204,2,FALSE),"SKU not found"))</f>
        <v/>
      </c>
      <c r="F222" s="25" t="n"/>
      <c r="G222" s="30" t="n"/>
      <c r="H222" s="40">
        <f>IF(OR(F222="",G222=""),"",ROUND(F222*G222,2))</f>
        <v/>
      </c>
      <c r="I222" s="43" t="n"/>
      <c r="J222" s="25" t="n"/>
      <c r="K222" s="38">
        <f>IF(D222="","",MAX(0,F222-J222))</f>
        <v/>
      </c>
      <c r="L222" s="39">
        <f>IF(D222="","",IF(J222&gt;=F222,"Received",IF(J222&gt;0,"Partly received","Open")))</f>
        <v/>
      </c>
      <c r="M222" s="40">
        <f>IF(OR(D222="",G222=""),"",ROUND(K222*G222,2))</f>
        <v/>
      </c>
    </row>
    <row r="223">
      <c r="A223" s="24" t="n"/>
      <c r="B223" s="43" t="n"/>
      <c r="C223" s="24" t="n"/>
      <c r="D223" s="24" t="n"/>
      <c r="E223" s="44">
        <f>IF(D223="","",IFERROR(VLOOKUP(D223,Products!$A$5:$B$204,2,FALSE),"SKU not found"))</f>
        <v/>
      </c>
      <c r="F223" s="25" t="n"/>
      <c r="G223" s="30" t="n"/>
      <c r="H223" s="40">
        <f>IF(OR(F223="",G223=""),"",ROUND(F223*G223,2))</f>
        <v/>
      </c>
      <c r="I223" s="43" t="n"/>
      <c r="J223" s="25" t="n"/>
      <c r="K223" s="38">
        <f>IF(D223="","",MAX(0,F223-J223))</f>
        <v/>
      </c>
      <c r="L223" s="39">
        <f>IF(D223="","",IF(J223&gt;=F223,"Received",IF(J223&gt;0,"Partly received","Open")))</f>
        <v/>
      </c>
      <c r="M223" s="40">
        <f>IF(OR(D223="",G223=""),"",ROUND(K223*G223,2))</f>
        <v/>
      </c>
    </row>
    <row r="224">
      <c r="A224" s="24" t="n"/>
      <c r="B224" s="43" t="n"/>
      <c r="C224" s="24" t="n"/>
      <c r="D224" s="24" t="n"/>
      <c r="E224" s="44">
        <f>IF(D224="","",IFERROR(VLOOKUP(D224,Products!$A$5:$B$204,2,FALSE),"SKU not found"))</f>
        <v/>
      </c>
      <c r="F224" s="25" t="n"/>
      <c r="G224" s="30" t="n"/>
      <c r="H224" s="40">
        <f>IF(OR(F224="",G224=""),"",ROUND(F224*G224,2))</f>
        <v/>
      </c>
      <c r="I224" s="43" t="n"/>
      <c r="J224" s="25" t="n"/>
      <c r="K224" s="38">
        <f>IF(D224="","",MAX(0,F224-J224))</f>
        <v/>
      </c>
      <c r="L224" s="39">
        <f>IF(D224="","",IF(J224&gt;=F224,"Received",IF(J224&gt;0,"Partly received","Open")))</f>
        <v/>
      </c>
      <c r="M224" s="40">
        <f>IF(OR(D224="",G224=""),"",ROUND(K224*G224,2))</f>
        <v/>
      </c>
    </row>
    <row r="225">
      <c r="A225" s="24" t="n"/>
      <c r="B225" s="43" t="n"/>
      <c r="C225" s="24" t="n"/>
      <c r="D225" s="24" t="n"/>
      <c r="E225" s="44">
        <f>IF(D225="","",IFERROR(VLOOKUP(D225,Products!$A$5:$B$204,2,FALSE),"SKU not found"))</f>
        <v/>
      </c>
      <c r="F225" s="25" t="n"/>
      <c r="G225" s="30" t="n"/>
      <c r="H225" s="40">
        <f>IF(OR(F225="",G225=""),"",ROUND(F225*G225,2))</f>
        <v/>
      </c>
      <c r="I225" s="43" t="n"/>
      <c r="J225" s="25" t="n"/>
      <c r="K225" s="38">
        <f>IF(D225="","",MAX(0,F225-J225))</f>
        <v/>
      </c>
      <c r="L225" s="39">
        <f>IF(D225="","",IF(J225&gt;=F225,"Received",IF(J225&gt;0,"Partly received","Open")))</f>
        <v/>
      </c>
      <c r="M225" s="40">
        <f>IF(OR(D225="",G225=""),"",ROUND(K225*G225,2))</f>
        <v/>
      </c>
    </row>
    <row r="226">
      <c r="A226" s="24" t="n"/>
      <c r="B226" s="43" t="n"/>
      <c r="C226" s="24" t="n"/>
      <c r="D226" s="24" t="n"/>
      <c r="E226" s="44">
        <f>IF(D226="","",IFERROR(VLOOKUP(D226,Products!$A$5:$B$204,2,FALSE),"SKU not found"))</f>
        <v/>
      </c>
      <c r="F226" s="25" t="n"/>
      <c r="G226" s="30" t="n"/>
      <c r="H226" s="40">
        <f>IF(OR(F226="",G226=""),"",ROUND(F226*G226,2))</f>
        <v/>
      </c>
      <c r="I226" s="43" t="n"/>
      <c r="J226" s="25" t="n"/>
      <c r="K226" s="38">
        <f>IF(D226="","",MAX(0,F226-J226))</f>
        <v/>
      </c>
      <c r="L226" s="39">
        <f>IF(D226="","",IF(J226&gt;=F226,"Received",IF(J226&gt;0,"Partly received","Open")))</f>
        <v/>
      </c>
      <c r="M226" s="40">
        <f>IF(OR(D226="",G226=""),"",ROUND(K226*G226,2))</f>
        <v/>
      </c>
    </row>
    <row r="227">
      <c r="A227" s="24" t="n"/>
      <c r="B227" s="43" t="n"/>
      <c r="C227" s="24" t="n"/>
      <c r="D227" s="24" t="n"/>
      <c r="E227" s="44">
        <f>IF(D227="","",IFERROR(VLOOKUP(D227,Products!$A$5:$B$204,2,FALSE),"SKU not found"))</f>
        <v/>
      </c>
      <c r="F227" s="25" t="n"/>
      <c r="G227" s="30" t="n"/>
      <c r="H227" s="40">
        <f>IF(OR(F227="",G227=""),"",ROUND(F227*G227,2))</f>
        <v/>
      </c>
      <c r="I227" s="43" t="n"/>
      <c r="J227" s="25" t="n"/>
      <c r="K227" s="38">
        <f>IF(D227="","",MAX(0,F227-J227))</f>
        <v/>
      </c>
      <c r="L227" s="39">
        <f>IF(D227="","",IF(J227&gt;=F227,"Received",IF(J227&gt;0,"Partly received","Open")))</f>
        <v/>
      </c>
      <c r="M227" s="40">
        <f>IF(OR(D227="",G227=""),"",ROUND(K227*G227,2))</f>
        <v/>
      </c>
    </row>
    <row r="228">
      <c r="A228" s="24" t="n"/>
      <c r="B228" s="43" t="n"/>
      <c r="C228" s="24" t="n"/>
      <c r="D228" s="24" t="n"/>
      <c r="E228" s="44">
        <f>IF(D228="","",IFERROR(VLOOKUP(D228,Products!$A$5:$B$204,2,FALSE),"SKU not found"))</f>
        <v/>
      </c>
      <c r="F228" s="25" t="n"/>
      <c r="G228" s="30" t="n"/>
      <c r="H228" s="40">
        <f>IF(OR(F228="",G228=""),"",ROUND(F228*G228,2))</f>
        <v/>
      </c>
      <c r="I228" s="43" t="n"/>
      <c r="J228" s="25" t="n"/>
      <c r="K228" s="38">
        <f>IF(D228="","",MAX(0,F228-J228))</f>
        <v/>
      </c>
      <c r="L228" s="39">
        <f>IF(D228="","",IF(J228&gt;=F228,"Received",IF(J228&gt;0,"Partly received","Open")))</f>
        <v/>
      </c>
      <c r="M228" s="40">
        <f>IF(OR(D228="",G228=""),"",ROUND(K228*G228,2))</f>
        <v/>
      </c>
    </row>
    <row r="229">
      <c r="A229" s="24" t="n"/>
      <c r="B229" s="43" t="n"/>
      <c r="C229" s="24" t="n"/>
      <c r="D229" s="24" t="n"/>
      <c r="E229" s="44">
        <f>IF(D229="","",IFERROR(VLOOKUP(D229,Products!$A$5:$B$204,2,FALSE),"SKU not found"))</f>
        <v/>
      </c>
      <c r="F229" s="25" t="n"/>
      <c r="G229" s="30" t="n"/>
      <c r="H229" s="40">
        <f>IF(OR(F229="",G229=""),"",ROUND(F229*G229,2))</f>
        <v/>
      </c>
      <c r="I229" s="43" t="n"/>
      <c r="J229" s="25" t="n"/>
      <c r="K229" s="38">
        <f>IF(D229="","",MAX(0,F229-J229))</f>
        <v/>
      </c>
      <c r="L229" s="39">
        <f>IF(D229="","",IF(J229&gt;=F229,"Received",IF(J229&gt;0,"Partly received","Open")))</f>
        <v/>
      </c>
      <c r="M229" s="40">
        <f>IF(OR(D229="",G229=""),"",ROUND(K229*G229,2))</f>
        <v/>
      </c>
    </row>
    <row r="230">
      <c r="A230" s="24" t="n"/>
      <c r="B230" s="43" t="n"/>
      <c r="C230" s="24" t="n"/>
      <c r="D230" s="24" t="n"/>
      <c r="E230" s="44">
        <f>IF(D230="","",IFERROR(VLOOKUP(D230,Products!$A$5:$B$204,2,FALSE),"SKU not found"))</f>
        <v/>
      </c>
      <c r="F230" s="25" t="n"/>
      <c r="G230" s="30" t="n"/>
      <c r="H230" s="40">
        <f>IF(OR(F230="",G230=""),"",ROUND(F230*G230,2))</f>
        <v/>
      </c>
      <c r="I230" s="43" t="n"/>
      <c r="J230" s="25" t="n"/>
      <c r="K230" s="38">
        <f>IF(D230="","",MAX(0,F230-J230))</f>
        <v/>
      </c>
      <c r="L230" s="39">
        <f>IF(D230="","",IF(J230&gt;=F230,"Received",IF(J230&gt;0,"Partly received","Open")))</f>
        <v/>
      </c>
      <c r="M230" s="40">
        <f>IF(OR(D230="",G230=""),"",ROUND(K230*G230,2))</f>
        <v/>
      </c>
    </row>
    <row r="231">
      <c r="A231" s="24" t="n"/>
      <c r="B231" s="43" t="n"/>
      <c r="C231" s="24" t="n"/>
      <c r="D231" s="24" t="n"/>
      <c r="E231" s="44">
        <f>IF(D231="","",IFERROR(VLOOKUP(D231,Products!$A$5:$B$204,2,FALSE),"SKU not found"))</f>
        <v/>
      </c>
      <c r="F231" s="25" t="n"/>
      <c r="G231" s="30" t="n"/>
      <c r="H231" s="40">
        <f>IF(OR(F231="",G231=""),"",ROUND(F231*G231,2))</f>
        <v/>
      </c>
      <c r="I231" s="43" t="n"/>
      <c r="J231" s="25" t="n"/>
      <c r="K231" s="38">
        <f>IF(D231="","",MAX(0,F231-J231))</f>
        <v/>
      </c>
      <c r="L231" s="39">
        <f>IF(D231="","",IF(J231&gt;=F231,"Received",IF(J231&gt;0,"Partly received","Open")))</f>
        <v/>
      </c>
      <c r="M231" s="40">
        <f>IF(OR(D231="",G231=""),"",ROUND(K231*G231,2))</f>
        <v/>
      </c>
    </row>
    <row r="232">
      <c r="A232" s="24" t="n"/>
      <c r="B232" s="43" t="n"/>
      <c r="C232" s="24" t="n"/>
      <c r="D232" s="24" t="n"/>
      <c r="E232" s="44">
        <f>IF(D232="","",IFERROR(VLOOKUP(D232,Products!$A$5:$B$204,2,FALSE),"SKU not found"))</f>
        <v/>
      </c>
      <c r="F232" s="25" t="n"/>
      <c r="G232" s="30" t="n"/>
      <c r="H232" s="40">
        <f>IF(OR(F232="",G232=""),"",ROUND(F232*G232,2))</f>
        <v/>
      </c>
      <c r="I232" s="43" t="n"/>
      <c r="J232" s="25" t="n"/>
      <c r="K232" s="38">
        <f>IF(D232="","",MAX(0,F232-J232))</f>
        <v/>
      </c>
      <c r="L232" s="39">
        <f>IF(D232="","",IF(J232&gt;=F232,"Received",IF(J232&gt;0,"Partly received","Open")))</f>
        <v/>
      </c>
      <c r="M232" s="40">
        <f>IF(OR(D232="",G232=""),"",ROUND(K232*G232,2))</f>
        <v/>
      </c>
    </row>
    <row r="233">
      <c r="A233" s="24" t="n"/>
      <c r="B233" s="43" t="n"/>
      <c r="C233" s="24" t="n"/>
      <c r="D233" s="24" t="n"/>
      <c r="E233" s="44">
        <f>IF(D233="","",IFERROR(VLOOKUP(D233,Products!$A$5:$B$204,2,FALSE),"SKU not found"))</f>
        <v/>
      </c>
      <c r="F233" s="25" t="n"/>
      <c r="G233" s="30" t="n"/>
      <c r="H233" s="40">
        <f>IF(OR(F233="",G233=""),"",ROUND(F233*G233,2))</f>
        <v/>
      </c>
      <c r="I233" s="43" t="n"/>
      <c r="J233" s="25" t="n"/>
      <c r="K233" s="38">
        <f>IF(D233="","",MAX(0,F233-J233))</f>
        <v/>
      </c>
      <c r="L233" s="39">
        <f>IF(D233="","",IF(J233&gt;=F233,"Received",IF(J233&gt;0,"Partly received","Open")))</f>
        <v/>
      </c>
      <c r="M233" s="40">
        <f>IF(OR(D233="",G233=""),"",ROUND(K233*G233,2))</f>
        <v/>
      </c>
    </row>
    <row r="234">
      <c r="A234" s="24" t="n"/>
      <c r="B234" s="43" t="n"/>
      <c r="C234" s="24" t="n"/>
      <c r="D234" s="24" t="n"/>
      <c r="E234" s="44">
        <f>IF(D234="","",IFERROR(VLOOKUP(D234,Products!$A$5:$B$204,2,FALSE),"SKU not found"))</f>
        <v/>
      </c>
      <c r="F234" s="25" t="n"/>
      <c r="G234" s="30" t="n"/>
      <c r="H234" s="40">
        <f>IF(OR(F234="",G234=""),"",ROUND(F234*G234,2))</f>
        <v/>
      </c>
      <c r="I234" s="43" t="n"/>
      <c r="J234" s="25" t="n"/>
      <c r="K234" s="38">
        <f>IF(D234="","",MAX(0,F234-J234))</f>
        <v/>
      </c>
      <c r="L234" s="39">
        <f>IF(D234="","",IF(J234&gt;=F234,"Received",IF(J234&gt;0,"Partly received","Open")))</f>
        <v/>
      </c>
      <c r="M234" s="40">
        <f>IF(OR(D234="",G234=""),"",ROUND(K234*G234,2))</f>
        <v/>
      </c>
    </row>
    <row r="235">
      <c r="A235" s="24" t="n"/>
      <c r="B235" s="43" t="n"/>
      <c r="C235" s="24" t="n"/>
      <c r="D235" s="24" t="n"/>
      <c r="E235" s="44">
        <f>IF(D235="","",IFERROR(VLOOKUP(D235,Products!$A$5:$B$204,2,FALSE),"SKU not found"))</f>
        <v/>
      </c>
      <c r="F235" s="25" t="n"/>
      <c r="G235" s="30" t="n"/>
      <c r="H235" s="40">
        <f>IF(OR(F235="",G235=""),"",ROUND(F235*G235,2))</f>
        <v/>
      </c>
      <c r="I235" s="43" t="n"/>
      <c r="J235" s="25" t="n"/>
      <c r="K235" s="38">
        <f>IF(D235="","",MAX(0,F235-J235))</f>
        <v/>
      </c>
      <c r="L235" s="39">
        <f>IF(D235="","",IF(J235&gt;=F235,"Received",IF(J235&gt;0,"Partly received","Open")))</f>
        <v/>
      </c>
      <c r="M235" s="40">
        <f>IF(OR(D235="",G235=""),"",ROUND(K235*G235,2))</f>
        <v/>
      </c>
    </row>
    <row r="236">
      <c r="A236" s="24" t="n"/>
      <c r="B236" s="43" t="n"/>
      <c r="C236" s="24" t="n"/>
      <c r="D236" s="24" t="n"/>
      <c r="E236" s="44">
        <f>IF(D236="","",IFERROR(VLOOKUP(D236,Products!$A$5:$B$204,2,FALSE),"SKU not found"))</f>
        <v/>
      </c>
      <c r="F236" s="25" t="n"/>
      <c r="G236" s="30" t="n"/>
      <c r="H236" s="40">
        <f>IF(OR(F236="",G236=""),"",ROUND(F236*G236,2))</f>
        <v/>
      </c>
      <c r="I236" s="43" t="n"/>
      <c r="J236" s="25" t="n"/>
      <c r="K236" s="38">
        <f>IF(D236="","",MAX(0,F236-J236))</f>
        <v/>
      </c>
      <c r="L236" s="39">
        <f>IF(D236="","",IF(J236&gt;=F236,"Received",IF(J236&gt;0,"Partly received","Open")))</f>
        <v/>
      </c>
      <c r="M236" s="40">
        <f>IF(OR(D236="",G236=""),"",ROUND(K236*G236,2))</f>
        <v/>
      </c>
    </row>
    <row r="237">
      <c r="A237" s="24" t="n"/>
      <c r="B237" s="43" t="n"/>
      <c r="C237" s="24" t="n"/>
      <c r="D237" s="24" t="n"/>
      <c r="E237" s="44">
        <f>IF(D237="","",IFERROR(VLOOKUP(D237,Products!$A$5:$B$204,2,FALSE),"SKU not found"))</f>
        <v/>
      </c>
      <c r="F237" s="25" t="n"/>
      <c r="G237" s="30" t="n"/>
      <c r="H237" s="40">
        <f>IF(OR(F237="",G237=""),"",ROUND(F237*G237,2))</f>
        <v/>
      </c>
      <c r="I237" s="43" t="n"/>
      <c r="J237" s="25" t="n"/>
      <c r="K237" s="38">
        <f>IF(D237="","",MAX(0,F237-J237))</f>
        <v/>
      </c>
      <c r="L237" s="39">
        <f>IF(D237="","",IF(J237&gt;=F237,"Received",IF(J237&gt;0,"Partly received","Open")))</f>
        <v/>
      </c>
      <c r="M237" s="40">
        <f>IF(OR(D237="",G237=""),"",ROUND(K237*G237,2))</f>
        <v/>
      </c>
    </row>
    <row r="238">
      <c r="A238" s="24" t="n"/>
      <c r="B238" s="43" t="n"/>
      <c r="C238" s="24" t="n"/>
      <c r="D238" s="24" t="n"/>
      <c r="E238" s="44">
        <f>IF(D238="","",IFERROR(VLOOKUP(D238,Products!$A$5:$B$204,2,FALSE),"SKU not found"))</f>
        <v/>
      </c>
      <c r="F238" s="25" t="n"/>
      <c r="G238" s="30" t="n"/>
      <c r="H238" s="40">
        <f>IF(OR(F238="",G238=""),"",ROUND(F238*G238,2))</f>
        <v/>
      </c>
      <c r="I238" s="43" t="n"/>
      <c r="J238" s="25" t="n"/>
      <c r="K238" s="38">
        <f>IF(D238="","",MAX(0,F238-J238))</f>
        <v/>
      </c>
      <c r="L238" s="39">
        <f>IF(D238="","",IF(J238&gt;=F238,"Received",IF(J238&gt;0,"Partly received","Open")))</f>
        <v/>
      </c>
      <c r="M238" s="40">
        <f>IF(OR(D238="",G238=""),"",ROUND(K238*G238,2))</f>
        <v/>
      </c>
    </row>
    <row r="239">
      <c r="A239" s="24" t="n"/>
      <c r="B239" s="43" t="n"/>
      <c r="C239" s="24" t="n"/>
      <c r="D239" s="24" t="n"/>
      <c r="E239" s="44">
        <f>IF(D239="","",IFERROR(VLOOKUP(D239,Products!$A$5:$B$204,2,FALSE),"SKU not found"))</f>
        <v/>
      </c>
      <c r="F239" s="25" t="n"/>
      <c r="G239" s="30" t="n"/>
      <c r="H239" s="40">
        <f>IF(OR(F239="",G239=""),"",ROUND(F239*G239,2))</f>
        <v/>
      </c>
      <c r="I239" s="43" t="n"/>
      <c r="J239" s="25" t="n"/>
      <c r="K239" s="38">
        <f>IF(D239="","",MAX(0,F239-J239))</f>
        <v/>
      </c>
      <c r="L239" s="39">
        <f>IF(D239="","",IF(J239&gt;=F239,"Received",IF(J239&gt;0,"Partly received","Open")))</f>
        <v/>
      </c>
      <c r="M239" s="40">
        <f>IF(OR(D239="",G239=""),"",ROUND(K239*G239,2))</f>
        <v/>
      </c>
    </row>
    <row r="240">
      <c r="A240" s="24" t="n"/>
      <c r="B240" s="43" t="n"/>
      <c r="C240" s="24" t="n"/>
      <c r="D240" s="24" t="n"/>
      <c r="E240" s="44">
        <f>IF(D240="","",IFERROR(VLOOKUP(D240,Products!$A$5:$B$204,2,FALSE),"SKU not found"))</f>
        <v/>
      </c>
      <c r="F240" s="25" t="n"/>
      <c r="G240" s="30" t="n"/>
      <c r="H240" s="40">
        <f>IF(OR(F240="",G240=""),"",ROUND(F240*G240,2))</f>
        <v/>
      </c>
      <c r="I240" s="43" t="n"/>
      <c r="J240" s="25" t="n"/>
      <c r="K240" s="38">
        <f>IF(D240="","",MAX(0,F240-J240))</f>
        <v/>
      </c>
      <c r="L240" s="39">
        <f>IF(D240="","",IF(J240&gt;=F240,"Received",IF(J240&gt;0,"Partly received","Open")))</f>
        <v/>
      </c>
      <c r="M240" s="40">
        <f>IF(OR(D240="",G240=""),"",ROUND(K240*G240,2))</f>
        <v/>
      </c>
    </row>
    <row r="241">
      <c r="A241" s="24" t="n"/>
      <c r="B241" s="43" t="n"/>
      <c r="C241" s="24" t="n"/>
      <c r="D241" s="24" t="n"/>
      <c r="E241" s="44">
        <f>IF(D241="","",IFERROR(VLOOKUP(D241,Products!$A$5:$B$204,2,FALSE),"SKU not found"))</f>
        <v/>
      </c>
      <c r="F241" s="25" t="n"/>
      <c r="G241" s="30" t="n"/>
      <c r="H241" s="40">
        <f>IF(OR(F241="",G241=""),"",ROUND(F241*G241,2))</f>
        <v/>
      </c>
      <c r="I241" s="43" t="n"/>
      <c r="J241" s="25" t="n"/>
      <c r="K241" s="38">
        <f>IF(D241="","",MAX(0,F241-J241))</f>
        <v/>
      </c>
      <c r="L241" s="39">
        <f>IF(D241="","",IF(J241&gt;=F241,"Received",IF(J241&gt;0,"Partly received","Open")))</f>
        <v/>
      </c>
      <c r="M241" s="40">
        <f>IF(OR(D241="",G241=""),"",ROUND(K241*G241,2))</f>
        <v/>
      </c>
    </row>
    <row r="242">
      <c r="A242" s="24" t="n"/>
      <c r="B242" s="43" t="n"/>
      <c r="C242" s="24" t="n"/>
      <c r="D242" s="24" t="n"/>
      <c r="E242" s="44">
        <f>IF(D242="","",IFERROR(VLOOKUP(D242,Products!$A$5:$B$204,2,FALSE),"SKU not found"))</f>
        <v/>
      </c>
      <c r="F242" s="25" t="n"/>
      <c r="G242" s="30" t="n"/>
      <c r="H242" s="40">
        <f>IF(OR(F242="",G242=""),"",ROUND(F242*G242,2))</f>
        <v/>
      </c>
      <c r="I242" s="43" t="n"/>
      <c r="J242" s="25" t="n"/>
      <c r="K242" s="38">
        <f>IF(D242="","",MAX(0,F242-J242))</f>
        <v/>
      </c>
      <c r="L242" s="39">
        <f>IF(D242="","",IF(J242&gt;=F242,"Received",IF(J242&gt;0,"Partly received","Open")))</f>
        <v/>
      </c>
      <c r="M242" s="40">
        <f>IF(OR(D242="",G242=""),"",ROUND(K242*G242,2))</f>
        <v/>
      </c>
    </row>
    <row r="243">
      <c r="A243" s="24" t="n"/>
      <c r="B243" s="43" t="n"/>
      <c r="C243" s="24" t="n"/>
      <c r="D243" s="24" t="n"/>
      <c r="E243" s="44">
        <f>IF(D243="","",IFERROR(VLOOKUP(D243,Products!$A$5:$B$204,2,FALSE),"SKU not found"))</f>
        <v/>
      </c>
      <c r="F243" s="25" t="n"/>
      <c r="G243" s="30" t="n"/>
      <c r="H243" s="40">
        <f>IF(OR(F243="",G243=""),"",ROUND(F243*G243,2))</f>
        <v/>
      </c>
      <c r="I243" s="43" t="n"/>
      <c r="J243" s="25" t="n"/>
      <c r="K243" s="38">
        <f>IF(D243="","",MAX(0,F243-J243))</f>
        <v/>
      </c>
      <c r="L243" s="39">
        <f>IF(D243="","",IF(J243&gt;=F243,"Received",IF(J243&gt;0,"Partly received","Open")))</f>
        <v/>
      </c>
      <c r="M243" s="40">
        <f>IF(OR(D243="",G243=""),"",ROUND(K243*G243,2))</f>
        <v/>
      </c>
    </row>
    <row r="244">
      <c r="A244" s="24" t="n"/>
      <c r="B244" s="43" t="n"/>
      <c r="C244" s="24" t="n"/>
      <c r="D244" s="24" t="n"/>
      <c r="E244" s="44">
        <f>IF(D244="","",IFERROR(VLOOKUP(D244,Products!$A$5:$B$204,2,FALSE),"SKU not found"))</f>
        <v/>
      </c>
      <c r="F244" s="25" t="n"/>
      <c r="G244" s="30" t="n"/>
      <c r="H244" s="40">
        <f>IF(OR(F244="",G244=""),"",ROUND(F244*G244,2))</f>
        <v/>
      </c>
      <c r="I244" s="43" t="n"/>
      <c r="J244" s="25" t="n"/>
      <c r="K244" s="38">
        <f>IF(D244="","",MAX(0,F244-J244))</f>
        <v/>
      </c>
      <c r="L244" s="39">
        <f>IF(D244="","",IF(J244&gt;=F244,"Received",IF(J244&gt;0,"Partly received","Open")))</f>
        <v/>
      </c>
      <c r="M244" s="40">
        <f>IF(OR(D244="",G244=""),"",ROUND(K244*G244,2))</f>
        <v/>
      </c>
    </row>
    <row r="245">
      <c r="A245" s="24" t="n"/>
      <c r="B245" s="43" t="n"/>
      <c r="C245" s="24" t="n"/>
      <c r="D245" s="24" t="n"/>
      <c r="E245" s="44">
        <f>IF(D245="","",IFERROR(VLOOKUP(D245,Products!$A$5:$B$204,2,FALSE),"SKU not found"))</f>
        <v/>
      </c>
      <c r="F245" s="25" t="n"/>
      <c r="G245" s="30" t="n"/>
      <c r="H245" s="40">
        <f>IF(OR(F245="",G245=""),"",ROUND(F245*G245,2))</f>
        <v/>
      </c>
      <c r="I245" s="43" t="n"/>
      <c r="J245" s="25" t="n"/>
      <c r="K245" s="38">
        <f>IF(D245="","",MAX(0,F245-J245))</f>
        <v/>
      </c>
      <c r="L245" s="39">
        <f>IF(D245="","",IF(J245&gt;=F245,"Received",IF(J245&gt;0,"Partly received","Open")))</f>
        <v/>
      </c>
      <c r="M245" s="40">
        <f>IF(OR(D245="",G245=""),"",ROUND(K245*G245,2))</f>
        <v/>
      </c>
    </row>
    <row r="246">
      <c r="A246" s="24" t="n"/>
      <c r="B246" s="43" t="n"/>
      <c r="C246" s="24" t="n"/>
      <c r="D246" s="24" t="n"/>
      <c r="E246" s="44">
        <f>IF(D246="","",IFERROR(VLOOKUP(D246,Products!$A$5:$B$204,2,FALSE),"SKU not found"))</f>
        <v/>
      </c>
      <c r="F246" s="25" t="n"/>
      <c r="G246" s="30" t="n"/>
      <c r="H246" s="40">
        <f>IF(OR(F246="",G246=""),"",ROUND(F246*G246,2))</f>
        <v/>
      </c>
      <c r="I246" s="43" t="n"/>
      <c r="J246" s="25" t="n"/>
      <c r="K246" s="38">
        <f>IF(D246="","",MAX(0,F246-J246))</f>
        <v/>
      </c>
      <c r="L246" s="39">
        <f>IF(D246="","",IF(J246&gt;=F246,"Received",IF(J246&gt;0,"Partly received","Open")))</f>
        <v/>
      </c>
      <c r="M246" s="40">
        <f>IF(OR(D246="",G246=""),"",ROUND(K246*G246,2))</f>
        <v/>
      </c>
    </row>
    <row r="247">
      <c r="A247" s="24" t="n"/>
      <c r="B247" s="43" t="n"/>
      <c r="C247" s="24" t="n"/>
      <c r="D247" s="24" t="n"/>
      <c r="E247" s="44">
        <f>IF(D247="","",IFERROR(VLOOKUP(D247,Products!$A$5:$B$204,2,FALSE),"SKU not found"))</f>
        <v/>
      </c>
      <c r="F247" s="25" t="n"/>
      <c r="G247" s="30" t="n"/>
      <c r="H247" s="40">
        <f>IF(OR(F247="",G247=""),"",ROUND(F247*G247,2))</f>
        <v/>
      </c>
      <c r="I247" s="43" t="n"/>
      <c r="J247" s="25" t="n"/>
      <c r="K247" s="38">
        <f>IF(D247="","",MAX(0,F247-J247))</f>
        <v/>
      </c>
      <c r="L247" s="39">
        <f>IF(D247="","",IF(J247&gt;=F247,"Received",IF(J247&gt;0,"Partly received","Open")))</f>
        <v/>
      </c>
      <c r="M247" s="40">
        <f>IF(OR(D247="",G247=""),"",ROUND(K247*G247,2))</f>
        <v/>
      </c>
    </row>
    <row r="248">
      <c r="A248" s="24" t="n"/>
      <c r="B248" s="43" t="n"/>
      <c r="C248" s="24" t="n"/>
      <c r="D248" s="24" t="n"/>
      <c r="E248" s="44">
        <f>IF(D248="","",IFERROR(VLOOKUP(D248,Products!$A$5:$B$204,2,FALSE),"SKU not found"))</f>
        <v/>
      </c>
      <c r="F248" s="25" t="n"/>
      <c r="G248" s="30" t="n"/>
      <c r="H248" s="40">
        <f>IF(OR(F248="",G248=""),"",ROUND(F248*G248,2))</f>
        <v/>
      </c>
      <c r="I248" s="43" t="n"/>
      <c r="J248" s="25" t="n"/>
      <c r="K248" s="38">
        <f>IF(D248="","",MAX(0,F248-J248))</f>
        <v/>
      </c>
      <c r="L248" s="39">
        <f>IF(D248="","",IF(J248&gt;=F248,"Received",IF(J248&gt;0,"Partly received","Open")))</f>
        <v/>
      </c>
      <c r="M248" s="40">
        <f>IF(OR(D248="",G248=""),"",ROUND(K248*G248,2))</f>
        <v/>
      </c>
    </row>
    <row r="249">
      <c r="A249" s="24" t="n"/>
      <c r="B249" s="43" t="n"/>
      <c r="C249" s="24" t="n"/>
      <c r="D249" s="24" t="n"/>
      <c r="E249" s="44">
        <f>IF(D249="","",IFERROR(VLOOKUP(D249,Products!$A$5:$B$204,2,FALSE),"SKU not found"))</f>
        <v/>
      </c>
      <c r="F249" s="25" t="n"/>
      <c r="G249" s="30" t="n"/>
      <c r="H249" s="40">
        <f>IF(OR(F249="",G249=""),"",ROUND(F249*G249,2))</f>
        <v/>
      </c>
      <c r="I249" s="43" t="n"/>
      <c r="J249" s="25" t="n"/>
      <c r="K249" s="38">
        <f>IF(D249="","",MAX(0,F249-J249))</f>
        <v/>
      </c>
      <c r="L249" s="39">
        <f>IF(D249="","",IF(J249&gt;=F249,"Received",IF(J249&gt;0,"Partly received","Open")))</f>
        <v/>
      </c>
      <c r="M249" s="40">
        <f>IF(OR(D249="",G249=""),"",ROUND(K249*G249,2))</f>
        <v/>
      </c>
    </row>
    <row r="250">
      <c r="A250" s="24" t="n"/>
      <c r="B250" s="43" t="n"/>
      <c r="C250" s="24" t="n"/>
      <c r="D250" s="24" t="n"/>
      <c r="E250" s="44">
        <f>IF(D250="","",IFERROR(VLOOKUP(D250,Products!$A$5:$B$204,2,FALSE),"SKU not found"))</f>
        <v/>
      </c>
      <c r="F250" s="25" t="n"/>
      <c r="G250" s="30" t="n"/>
      <c r="H250" s="40">
        <f>IF(OR(F250="",G250=""),"",ROUND(F250*G250,2))</f>
        <v/>
      </c>
      <c r="I250" s="43" t="n"/>
      <c r="J250" s="25" t="n"/>
      <c r="K250" s="38">
        <f>IF(D250="","",MAX(0,F250-J250))</f>
        <v/>
      </c>
      <c r="L250" s="39">
        <f>IF(D250="","",IF(J250&gt;=F250,"Received",IF(J250&gt;0,"Partly received","Open")))</f>
        <v/>
      </c>
      <c r="M250" s="40">
        <f>IF(OR(D250="",G250=""),"",ROUND(K250*G250,2))</f>
        <v/>
      </c>
    </row>
    <row r="251">
      <c r="A251" s="24" t="n"/>
      <c r="B251" s="43" t="n"/>
      <c r="C251" s="24" t="n"/>
      <c r="D251" s="24" t="n"/>
      <c r="E251" s="44">
        <f>IF(D251="","",IFERROR(VLOOKUP(D251,Products!$A$5:$B$204,2,FALSE),"SKU not found"))</f>
        <v/>
      </c>
      <c r="F251" s="25" t="n"/>
      <c r="G251" s="30" t="n"/>
      <c r="H251" s="40">
        <f>IF(OR(F251="",G251=""),"",ROUND(F251*G251,2))</f>
        <v/>
      </c>
      <c r="I251" s="43" t="n"/>
      <c r="J251" s="25" t="n"/>
      <c r="K251" s="38">
        <f>IF(D251="","",MAX(0,F251-J251))</f>
        <v/>
      </c>
      <c r="L251" s="39">
        <f>IF(D251="","",IF(J251&gt;=F251,"Received",IF(J251&gt;0,"Partly received","Open")))</f>
        <v/>
      </c>
      <c r="M251" s="40">
        <f>IF(OR(D251="",G251=""),"",ROUND(K251*G251,2))</f>
        <v/>
      </c>
    </row>
    <row r="252">
      <c r="A252" s="24" t="n"/>
      <c r="B252" s="43" t="n"/>
      <c r="C252" s="24" t="n"/>
      <c r="D252" s="24" t="n"/>
      <c r="E252" s="44">
        <f>IF(D252="","",IFERROR(VLOOKUP(D252,Products!$A$5:$B$204,2,FALSE),"SKU not found"))</f>
        <v/>
      </c>
      <c r="F252" s="25" t="n"/>
      <c r="G252" s="30" t="n"/>
      <c r="H252" s="40">
        <f>IF(OR(F252="",G252=""),"",ROUND(F252*G252,2))</f>
        <v/>
      </c>
      <c r="I252" s="43" t="n"/>
      <c r="J252" s="25" t="n"/>
      <c r="K252" s="38">
        <f>IF(D252="","",MAX(0,F252-J252))</f>
        <v/>
      </c>
      <c r="L252" s="39">
        <f>IF(D252="","",IF(J252&gt;=F252,"Received",IF(J252&gt;0,"Partly received","Open")))</f>
        <v/>
      </c>
      <c r="M252" s="40">
        <f>IF(OR(D252="",G252=""),"",ROUND(K252*G252,2))</f>
        <v/>
      </c>
    </row>
    <row r="253">
      <c r="A253" s="24" t="n"/>
      <c r="B253" s="43" t="n"/>
      <c r="C253" s="24" t="n"/>
      <c r="D253" s="24" t="n"/>
      <c r="E253" s="44">
        <f>IF(D253="","",IFERROR(VLOOKUP(D253,Products!$A$5:$B$204,2,FALSE),"SKU not found"))</f>
        <v/>
      </c>
      <c r="F253" s="25" t="n"/>
      <c r="G253" s="30" t="n"/>
      <c r="H253" s="40">
        <f>IF(OR(F253="",G253=""),"",ROUND(F253*G253,2))</f>
        <v/>
      </c>
      <c r="I253" s="43" t="n"/>
      <c r="J253" s="25" t="n"/>
      <c r="K253" s="38">
        <f>IF(D253="","",MAX(0,F253-J253))</f>
        <v/>
      </c>
      <c r="L253" s="39">
        <f>IF(D253="","",IF(J253&gt;=F253,"Received",IF(J253&gt;0,"Partly received","Open")))</f>
        <v/>
      </c>
      <c r="M253" s="40">
        <f>IF(OR(D253="",G253=""),"",ROUND(K253*G253,2))</f>
        <v/>
      </c>
    </row>
    <row r="254">
      <c r="A254" s="24" t="n"/>
      <c r="B254" s="43" t="n"/>
      <c r="C254" s="24" t="n"/>
      <c r="D254" s="24" t="n"/>
      <c r="E254" s="44">
        <f>IF(D254="","",IFERROR(VLOOKUP(D254,Products!$A$5:$B$204,2,FALSE),"SKU not found"))</f>
        <v/>
      </c>
      <c r="F254" s="25" t="n"/>
      <c r="G254" s="30" t="n"/>
      <c r="H254" s="40">
        <f>IF(OR(F254="",G254=""),"",ROUND(F254*G254,2))</f>
        <v/>
      </c>
      <c r="I254" s="43" t="n"/>
      <c r="J254" s="25" t="n"/>
      <c r="K254" s="38">
        <f>IF(D254="","",MAX(0,F254-J254))</f>
        <v/>
      </c>
      <c r="L254" s="39">
        <f>IF(D254="","",IF(J254&gt;=F254,"Received",IF(J254&gt;0,"Partly received","Open")))</f>
        <v/>
      </c>
      <c r="M254" s="40">
        <f>IF(OR(D254="",G254=""),"",ROUND(K254*G254,2))</f>
        <v/>
      </c>
    </row>
    <row r="255">
      <c r="A255" s="24" t="n"/>
      <c r="B255" s="43" t="n"/>
      <c r="C255" s="24" t="n"/>
      <c r="D255" s="24" t="n"/>
      <c r="E255" s="44">
        <f>IF(D255="","",IFERROR(VLOOKUP(D255,Products!$A$5:$B$204,2,FALSE),"SKU not found"))</f>
        <v/>
      </c>
      <c r="F255" s="25" t="n"/>
      <c r="G255" s="30" t="n"/>
      <c r="H255" s="40">
        <f>IF(OR(F255="",G255=""),"",ROUND(F255*G255,2))</f>
        <v/>
      </c>
      <c r="I255" s="43" t="n"/>
      <c r="J255" s="25" t="n"/>
      <c r="K255" s="38">
        <f>IF(D255="","",MAX(0,F255-J255))</f>
        <v/>
      </c>
      <c r="L255" s="39">
        <f>IF(D255="","",IF(J255&gt;=F255,"Received",IF(J255&gt;0,"Partly received","Open")))</f>
        <v/>
      </c>
      <c r="M255" s="40">
        <f>IF(OR(D255="",G255=""),"",ROUND(K255*G255,2))</f>
        <v/>
      </c>
    </row>
    <row r="256">
      <c r="A256" s="24" t="n"/>
      <c r="B256" s="43" t="n"/>
      <c r="C256" s="24" t="n"/>
      <c r="D256" s="24" t="n"/>
      <c r="E256" s="44">
        <f>IF(D256="","",IFERROR(VLOOKUP(D256,Products!$A$5:$B$204,2,FALSE),"SKU not found"))</f>
        <v/>
      </c>
      <c r="F256" s="25" t="n"/>
      <c r="G256" s="30" t="n"/>
      <c r="H256" s="40">
        <f>IF(OR(F256="",G256=""),"",ROUND(F256*G256,2))</f>
        <v/>
      </c>
      <c r="I256" s="43" t="n"/>
      <c r="J256" s="25" t="n"/>
      <c r="K256" s="38">
        <f>IF(D256="","",MAX(0,F256-J256))</f>
        <v/>
      </c>
      <c r="L256" s="39">
        <f>IF(D256="","",IF(J256&gt;=F256,"Received",IF(J256&gt;0,"Partly received","Open")))</f>
        <v/>
      </c>
      <c r="M256" s="40">
        <f>IF(OR(D256="",G256=""),"",ROUND(K256*G256,2))</f>
        <v/>
      </c>
    </row>
    <row r="257">
      <c r="A257" s="24" t="n"/>
      <c r="B257" s="43" t="n"/>
      <c r="C257" s="24" t="n"/>
      <c r="D257" s="24" t="n"/>
      <c r="E257" s="44">
        <f>IF(D257="","",IFERROR(VLOOKUP(D257,Products!$A$5:$B$204,2,FALSE),"SKU not found"))</f>
        <v/>
      </c>
      <c r="F257" s="25" t="n"/>
      <c r="G257" s="30" t="n"/>
      <c r="H257" s="40">
        <f>IF(OR(F257="",G257=""),"",ROUND(F257*G257,2))</f>
        <v/>
      </c>
      <c r="I257" s="43" t="n"/>
      <c r="J257" s="25" t="n"/>
      <c r="K257" s="38">
        <f>IF(D257="","",MAX(0,F257-J257))</f>
        <v/>
      </c>
      <c r="L257" s="39">
        <f>IF(D257="","",IF(J257&gt;=F257,"Received",IF(J257&gt;0,"Partly received","Open")))</f>
        <v/>
      </c>
      <c r="M257" s="40">
        <f>IF(OR(D257="",G257=""),"",ROUND(K257*G257,2))</f>
        <v/>
      </c>
    </row>
    <row r="258">
      <c r="A258" s="24" t="n"/>
      <c r="B258" s="43" t="n"/>
      <c r="C258" s="24" t="n"/>
      <c r="D258" s="24" t="n"/>
      <c r="E258" s="44">
        <f>IF(D258="","",IFERROR(VLOOKUP(D258,Products!$A$5:$B$204,2,FALSE),"SKU not found"))</f>
        <v/>
      </c>
      <c r="F258" s="25" t="n"/>
      <c r="G258" s="30" t="n"/>
      <c r="H258" s="40">
        <f>IF(OR(F258="",G258=""),"",ROUND(F258*G258,2))</f>
        <v/>
      </c>
      <c r="I258" s="43" t="n"/>
      <c r="J258" s="25" t="n"/>
      <c r="K258" s="38">
        <f>IF(D258="","",MAX(0,F258-J258))</f>
        <v/>
      </c>
      <c r="L258" s="39">
        <f>IF(D258="","",IF(J258&gt;=F258,"Received",IF(J258&gt;0,"Partly received","Open")))</f>
        <v/>
      </c>
      <c r="M258" s="40">
        <f>IF(OR(D258="",G258=""),"",ROUND(K258*G258,2))</f>
        <v/>
      </c>
    </row>
    <row r="259">
      <c r="A259" s="24" t="n"/>
      <c r="B259" s="43" t="n"/>
      <c r="C259" s="24" t="n"/>
      <c r="D259" s="24" t="n"/>
      <c r="E259" s="44">
        <f>IF(D259="","",IFERROR(VLOOKUP(D259,Products!$A$5:$B$204,2,FALSE),"SKU not found"))</f>
        <v/>
      </c>
      <c r="F259" s="25" t="n"/>
      <c r="G259" s="30" t="n"/>
      <c r="H259" s="40">
        <f>IF(OR(F259="",G259=""),"",ROUND(F259*G259,2))</f>
        <v/>
      </c>
      <c r="I259" s="43" t="n"/>
      <c r="J259" s="25" t="n"/>
      <c r="K259" s="38">
        <f>IF(D259="","",MAX(0,F259-J259))</f>
        <v/>
      </c>
      <c r="L259" s="39">
        <f>IF(D259="","",IF(J259&gt;=F259,"Received",IF(J259&gt;0,"Partly received","Open")))</f>
        <v/>
      </c>
      <c r="M259" s="40">
        <f>IF(OR(D259="",G259=""),"",ROUND(K259*G259,2))</f>
        <v/>
      </c>
    </row>
    <row r="260">
      <c r="A260" s="24" t="n"/>
      <c r="B260" s="43" t="n"/>
      <c r="C260" s="24" t="n"/>
      <c r="D260" s="24" t="n"/>
      <c r="E260" s="44">
        <f>IF(D260="","",IFERROR(VLOOKUP(D260,Products!$A$5:$B$204,2,FALSE),"SKU not found"))</f>
        <v/>
      </c>
      <c r="F260" s="25" t="n"/>
      <c r="G260" s="30" t="n"/>
      <c r="H260" s="40">
        <f>IF(OR(F260="",G260=""),"",ROUND(F260*G260,2))</f>
        <v/>
      </c>
      <c r="I260" s="43" t="n"/>
      <c r="J260" s="25" t="n"/>
      <c r="K260" s="38">
        <f>IF(D260="","",MAX(0,F260-J260))</f>
        <v/>
      </c>
      <c r="L260" s="39">
        <f>IF(D260="","",IF(J260&gt;=F260,"Received",IF(J260&gt;0,"Partly received","Open")))</f>
        <v/>
      </c>
      <c r="M260" s="40">
        <f>IF(OR(D260="",G260=""),"",ROUND(K260*G260,2))</f>
        <v/>
      </c>
    </row>
    <row r="261">
      <c r="A261" s="24" t="n"/>
      <c r="B261" s="43" t="n"/>
      <c r="C261" s="24" t="n"/>
      <c r="D261" s="24" t="n"/>
      <c r="E261" s="44">
        <f>IF(D261="","",IFERROR(VLOOKUP(D261,Products!$A$5:$B$204,2,FALSE),"SKU not found"))</f>
        <v/>
      </c>
      <c r="F261" s="25" t="n"/>
      <c r="G261" s="30" t="n"/>
      <c r="H261" s="40">
        <f>IF(OR(F261="",G261=""),"",ROUND(F261*G261,2))</f>
        <v/>
      </c>
      <c r="I261" s="43" t="n"/>
      <c r="J261" s="25" t="n"/>
      <c r="K261" s="38">
        <f>IF(D261="","",MAX(0,F261-J261))</f>
        <v/>
      </c>
      <c r="L261" s="39">
        <f>IF(D261="","",IF(J261&gt;=F261,"Received",IF(J261&gt;0,"Partly received","Open")))</f>
        <v/>
      </c>
      <c r="M261" s="40">
        <f>IF(OR(D261="",G261=""),"",ROUND(K261*G261,2))</f>
        <v/>
      </c>
    </row>
    <row r="262">
      <c r="A262" s="24" t="n"/>
      <c r="B262" s="43" t="n"/>
      <c r="C262" s="24" t="n"/>
      <c r="D262" s="24" t="n"/>
      <c r="E262" s="44">
        <f>IF(D262="","",IFERROR(VLOOKUP(D262,Products!$A$5:$B$204,2,FALSE),"SKU not found"))</f>
        <v/>
      </c>
      <c r="F262" s="25" t="n"/>
      <c r="G262" s="30" t="n"/>
      <c r="H262" s="40">
        <f>IF(OR(F262="",G262=""),"",ROUND(F262*G262,2))</f>
        <v/>
      </c>
      <c r="I262" s="43" t="n"/>
      <c r="J262" s="25" t="n"/>
      <c r="K262" s="38">
        <f>IF(D262="","",MAX(0,F262-J262))</f>
        <v/>
      </c>
      <c r="L262" s="39">
        <f>IF(D262="","",IF(J262&gt;=F262,"Received",IF(J262&gt;0,"Partly received","Open")))</f>
        <v/>
      </c>
      <c r="M262" s="40">
        <f>IF(OR(D262="",G262=""),"",ROUND(K262*G262,2))</f>
        <v/>
      </c>
    </row>
    <row r="263">
      <c r="A263" s="24" t="n"/>
      <c r="B263" s="43" t="n"/>
      <c r="C263" s="24" t="n"/>
      <c r="D263" s="24" t="n"/>
      <c r="E263" s="44">
        <f>IF(D263="","",IFERROR(VLOOKUP(D263,Products!$A$5:$B$204,2,FALSE),"SKU not found"))</f>
        <v/>
      </c>
      <c r="F263" s="25" t="n"/>
      <c r="G263" s="30" t="n"/>
      <c r="H263" s="40">
        <f>IF(OR(F263="",G263=""),"",ROUND(F263*G263,2))</f>
        <v/>
      </c>
      <c r="I263" s="43" t="n"/>
      <c r="J263" s="25" t="n"/>
      <c r="K263" s="38">
        <f>IF(D263="","",MAX(0,F263-J263))</f>
        <v/>
      </c>
      <c r="L263" s="39">
        <f>IF(D263="","",IF(J263&gt;=F263,"Received",IF(J263&gt;0,"Partly received","Open")))</f>
        <v/>
      </c>
      <c r="M263" s="40">
        <f>IF(OR(D263="",G263=""),"",ROUND(K263*G263,2))</f>
        <v/>
      </c>
    </row>
    <row r="264">
      <c r="A264" s="24" t="n"/>
      <c r="B264" s="43" t="n"/>
      <c r="C264" s="24" t="n"/>
      <c r="D264" s="24" t="n"/>
      <c r="E264" s="44">
        <f>IF(D264="","",IFERROR(VLOOKUP(D264,Products!$A$5:$B$204,2,FALSE),"SKU not found"))</f>
        <v/>
      </c>
      <c r="F264" s="25" t="n"/>
      <c r="G264" s="30" t="n"/>
      <c r="H264" s="40">
        <f>IF(OR(F264="",G264=""),"",ROUND(F264*G264,2))</f>
        <v/>
      </c>
      <c r="I264" s="43" t="n"/>
      <c r="J264" s="25" t="n"/>
      <c r="K264" s="38">
        <f>IF(D264="","",MAX(0,F264-J264))</f>
        <v/>
      </c>
      <c r="L264" s="39">
        <f>IF(D264="","",IF(J264&gt;=F264,"Received",IF(J264&gt;0,"Partly received","Open")))</f>
        <v/>
      </c>
      <c r="M264" s="40">
        <f>IF(OR(D264="",G264=""),"",ROUND(K264*G264,2))</f>
        <v/>
      </c>
    </row>
    <row r="265">
      <c r="A265" s="24" t="n"/>
      <c r="B265" s="43" t="n"/>
      <c r="C265" s="24" t="n"/>
      <c r="D265" s="24" t="n"/>
      <c r="E265" s="44">
        <f>IF(D265="","",IFERROR(VLOOKUP(D265,Products!$A$5:$B$204,2,FALSE),"SKU not found"))</f>
        <v/>
      </c>
      <c r="F265" s="25" t="n"/>
      <c r="G265" s="30" t="n"/>
      <c r="H265" s="40">
        <f>IF(OR(F265="",G265=""),"",ROUND(F265*G265,2))</f>
        <v/>
      </c>
      <c r="I265" s="43" t="n"/>
      <c r="J265" s="25" t="n"/>
      <c r="K265" s="38">
        <f>IF(D265="","",MAX(0,F265-J265))</f>
        <v/>
      </c>
      <c r="L265" s="39">
        <f>IF(D265="","",IF(J265&gt;=F265,"Received",IF(J265&gt;0,"Partly received","Open")))</f>
        <v/>
      </c>
      <c r="M265" s="40">
        <f>IF(OR(D265="",G265=""),"",ROUND(K265*G265,2))</f>
        <v/>
      </c>
    </row>
    <row r="266">
      <c r="A266" s="24" t="n"/>
      <c r="B266" s="43" t="n"/>
      <c r="C266" s="24" t="n"/>
      <c r="D266" s="24" t="n"/>
      <c r="E266" s="44">
        <f>IF(D266="","",IFERROR(VLOOKUP(D266,Products!$A$5:$B$204,2,FALSE),"SKU not found"))</f>
        <v/>
      </c>
      <c r="F266" s="25" t="n"/>
      <c r="G266" s="30" t="n"/>
      <c r="H266" s="40">
        <f>IF(OR(F266="",G266=""),"",ROUND(F266*G266,2))</f>
        <v/>
      </c>
      <c r="I266" s="43" t="n"/>
      <c r="J266" s="25" t="n"/>
      <c r="K266" s="38">
        <f>IF(D266="","",MAX(0,F266-J266))</f>
        <v/>
      </c>
      <c r="L266" s="39">
        <f>IF(D266="","",IF(J266&gt;=F266,"Received",IF(J266&gt;0,"Partly received","Open")))</f>
        <v/>
      </c>
      <c r="M266" s="40">
        <f>IF(OR(D266="",G266=""),"",ROUND(K266*G266,2))</f>
        <v/>
      </c>
    </row>
    <row r="267">
      <c r="A267" s="24" t="n"/>
      <c r="B267" s="43" t="n"/>
      <c r="C267" s="24" t="n"/>
      <c r="D267" s="24" t="n"/>
      <c r="E267" s="44">
        <f>IF(D267="","",IFERROR(VLOOKUP(D267,Products!$A$5:$B$204,2,FALSE),"SKU not found"))</f>
        <v/>
      </c>
      <c r="F267" s="25" t="n"/>
      <c r="G267" s="30" t="n"/>
      <c r="H267" s="40">
        <f>IF(OR(F267="",G267=""),"",ROUND(F267*G267,2))</f>
        <v/>
      </c>
      <c r="I267" s="43" t="n"/>
      <c r="J267" s="25" t="n"/>
      <c r="K267" s="38">
        <f>IF(D267="","",MAX(0,F267-J267))</f>
        <v/>
      </c>
      <c r="L267" s="39">
        <f>IF(D267="","",IF(J267&gt;=F267,"Received",IF(J267&gt;0,"Partly received","Open")))</f>
        <v/>
      </c>
      <c r="M267" s="40">
        <f>IF(OR(D267="",G267=""),"",ROUND(K267*G267,2))</f>
        <v/>
      </c>
    </row>
    <row r="268">
      <c r="A268" s="24" t="n"/>
      <c r="B268" s="43" t="n"/>
      <c r="C268" s="24" t="n"/>
      <c r="D268" s="24" t="n"/>
      <c r="E268" s="44">
        <f>IF(D268="","",IFERROR(VLOOKUP(D268,Products!$A$5:$B$204,2,FALSE),"SKU not found"))</f>
        <v/>
      </c>
      <c r="F268" s="25" t="n"/>
      <c r="G268" s="30" t="n"/>
      <c r="H268" s="40">
        <f>IF(OR(F268="",G268=""),"",ROUND(F268*G268,2))</f>
        <v/>
      </c>
      <c r="I268" s="43" t="n"/>
      <c r="J268" s="25" t="n"/>
      <c r="K268" s="38">
        <f>IF(D268="","",MAX(0,F268-J268))</f>
        <v/>
      </c>
      <c r="L268" s="39">
        <f>IF(D268="","",IF(J268&gt;=F268,"Received",IF(J268&gt;0,"Partly received","Open")))</f>
        <v/>
      </c>
      <c r="M268" s="40">
        <f>IF(OR(D268="",G268=""),"",ROUND(K268*G268,2))</f>
        <v/>
      </c>
    </row>
    <row r="269">
      <c r="A269" s="24" t="n"/>
      <c r="B269" s="43" t="n"/>
      <c r="C269" s="24" t="n"/>
      <c r="D269" s="24" t="n"/>
      <c r="E269" s="44">
        <f>IF(D269="","",IFERROR(VLOOKUP(D269,Products!$A$5:$B$204,2,FALSE),"SKU not found"))</f>
        <v/>
      </c>
      <c r="F269" s="25" t="n"/>
      <c r="G269" s="30" t="n"/>
      <c r="H269" s="40">
        <f>IF(OR(F269="",G269=""),"",ROUND(F269*G269,2))</f>
        <v/>
      </c>
      <c r="I269" s="43" t="n"/>
      <c r="J269" s="25" t="n"/>
      <c r="K269" s="38">
        <f>IF(D269="","",MAX(0,F269-J269))</f>
        <v/>
      </c>
      <c r="L269" s="39">
        <f>IF(D269="","",IF(J269&gt;=F269,"Received",IF(J269&gt;0,"Partly received","Open")))</f>
        <v/>
      </c>
      <c r="M269" s="40">
        <f>IF(OR(D269="",G269=""),"",ROUND(K269*G269,2))</f>
        <v/>
      </c>
    </row>
    <row r="270">
      <c r="A270" s="24" t="n"/>
      <c r="B270" s="43" t="n"/>
      <c r="C270" s="24" t="n"/>
      <c r="D270" s="24" t="n"/>
      <c r="E270" s="44">
        <f>IF(D270="","",IFERROR(VLOOKUP(D270,Products!$A$5:$B$204,2,FALSE),"SKU not found"))</f>
        <v/>
      </c>
      <c r="F270" s="25" t="n"/>
      <c r="G270" s="30" t="n"/>
      <c r="H270" s="40">
        <f>IF(OR(F270="",G270=""),"",ROUND(F270*G270,2))</f>
        <v/>
      </c>
      <c r="I270" s="43" t="n"/>
      <c r="J270" s="25" t="n"/>
      <c r="K270" s="38">
        <f>IF(D270="","",MAX(0,F270-J270))</f>
        <v/>
      </c>
      <c r="L270" s="39">
        <f>IF(D270="","",IF(J270&gt;=F270,"Received",IF(J270&gt;0,"Partly received","Open")))</f>
        <v/>
      </c>
      <c r="M270" s="40">
        <f>IF(OR(D270="",G270=""),"",ROUND(K270*G270,2))</f>
        <v/>
      </c>
    </row>
    <row r="271">
      <c r="A271" s="24" t="n"/>
      <c r="B271" s="43" t="n"/>
      <c r="C271" s="24" t="n"/>
      <c r="D271" s="24" t="n"/>
      <c r="E271" s="44">
        <f>IF(D271="","",IFERROR(VLOOKUP(D271,Products!$A$5:$B$204,2,FALSE),"SKU not found"))</f>
        <v/>
      </c>
      <c r="F271" s="25" t="n"/>
      <c r="G271" s="30" t="n"/>
      <c r="H271" s="40">
        <f>IF(OR(F271="",G271=""),"",ROUND(F271*G271,2))</f>
        <v/>
      </c>
      <c r="I271" s="43" t="n"/>
      <c r="J271" s="25" t="n"/>
      <c r="K271" s="38">
        <f>IF(D271="","",MAX(0,F271-J271))</f>
        <v/>
      </c>
      <c r="L271" s="39">
        <f>IF(D271="","",IF(J271&gt;=F271,"Received",IF(J271&gt;0,"Partly received","Open")))</f>
        <v/>
      </c>
      <c r="M271" s="40">
        <f>IF(OR(D271="",G271=""),"",ROUND(K271*G271,2))</f>
        <v/>
      </c>
    </row>
    <row r="272">
      <c r="A272" s="24" t="n"/>
      <c r="B272" s="43" t="n"/>
      <c r="C272" s="24" t="n"/>
      <c r="D272" s="24" t="n"/>
      <c r="E272" s="44">
        <f>IF(D272="","",IFERROR(VLOOKUP(D272,Products!$A$5:$B$204,2,FALSE),"SKU not found"))</f>
        <v/>
      </c>
      <c r="F272" s="25" t="n"/>
      <c r="G272" s="30" t="n"/>
      <c r="H272" s="40">
        <f>IF(OR(F272="",G272=""),"",ROUND(F272*G272,2))</f>
        <v/>
      </c>
      <c r="I272" s="43" t="n"/>
      <c r="J272" s="25" t="n"/>
      <c r="K272" s="38">
        <f>IF(D272="","",MAX(0,F272-J272))</f>
        <v/>
      </c>
      <c r="L272" s="39">
        <f>IF(D272="","",IF(J272&gt;=F272,"Received",IF(J272&gt;0,"Partly received","Open")))</f>
        <v/>
      </c>
      <c r="M272" s="40">
        <f>IF(OR(D272="",G272=""),"",ROUND(K272*G272,2))</f>
        <v/>
      </c>
    </row>
    <row r="273">
      <c r="A273" s="24" t="n"/>
      <c r="B273" s="43" t="n"/>
      <c r="C273" s="24" t="n"/>
      <c r="D273" s="24" t="n"/>
      <c r="E273" s="44">
        <f>IF(D273="","",IFERROR(VLOOKUP(D273,Products!$A$5:$B$204,2,FALSE),"SKU not found"))</f>
        <v/>
      </c>
      <c r="F273" s="25" t="n"/>
      <c r="G273" s="30" t="n"/>
      <c r="H273" s="40">
        <f>IF(OR(F273="",G273=""),"",ROUND(F273*G273,2))</f>
        <v/>
      </c>
      <c r="I273" s="43" t="n"/>
      <c r="J273" s="25" t="n"/>
      <c r="K273" s="38">
        <f>IF(D273="","",MAX(0,F273-J273))</f>
        <v/>
      </c>
      <c r="L273" s="39">
        <f>IF(D273="","",IF(J273&gt;=F273,"Received",IF(J273&gt;0,"Partly received","Open")))</f>
        <v/>
      </c>
      <c r="M273" s="40">
        <f>IF(OR(D273="",G273=""),"",ROUND(K273*G273,2))</f>
        <v/>
      </c>
    </row>
    <row r="274">
      <c r="A274" s="24" t="n"/>
      <c r="B274" s="43" t="n"/>
      <c r="C274" s="24" t="n"/>
      <c r="D274" s="24" t="n"/>
      <c r="E274" s="44">
        <f>IF(D274="","",IFERROR(VLOOKUP(D274,Products!$A$5:$B$204,2,FALSE),"SKU not found"))</f>
        <v/>
      </c>
      <c r="F274" s="25" t="n"/>
      <c r="G274" s="30" t="n"/>
      <c r="H274" s="40">
        <f>IF(OR(F274="",G274=""),"",ROUND(F274*G274,2))</f>
        <v/>
      </c>
      <c r="I274" s="43" t="n"/>
      <c r="J274" s="25" t="n"/>
      <c r="K274" s="38">
        <f>IF(D274="","",MAX(0,F274-J274))</f>
        <v/>
      </c>
      <c r="L274" s="39">
        <f>IF(D274="","",IF(J274&gt;=F274,"Received",IF(J274&gt;0,"Partly received","Open")))</f>
        <v/>
      </c>
      <c r="M274" s="40">
        <f>IF(OR(D274="",G274=""),"",ROUND(K274*G274,2))</f>
        <v/>
      </c>
    </row>
    <row r="275">
      <c r="A275" s="24" t="n"/>
      <c r="B275" s="43" t="n"/>
      <c r="C275" s="24" t="n"/>
      <c r="D275" s="24" t="n"/>
      <c r="E275" s="44">
        <f>IF(D275="","",IFERROR(VLOOKUP(D275,Products!$A$5:$B$204,2,FALSE),"SKU not found"))</f>
        <v/>
      </c>
      <c r="F275" s="25" t="n"/>
      <c r="G275" s="30" t="n"/>
      <c r="H275" s="40">
        <f>IF(OR(F275="",G275=""),"",ROUND(F275*G275,2))</f>
        <v/>
      </c>
      <c r="I275" s="43" t="n"/>
      <c r="J275" s="25" t="n"/>
      <c r="K275" s="38">
        <f>IF(D275="","",MAX(0,F275-J275))</f>
        <v/>
      </c>
      <c r="L275" s="39">
        <f>IF(D275="","",IF(J275&gt;=F275,"Received",IF(J275&gt;0,"Partly received","Open")))</f>
        <v/>
      </c>
      <c r="M275" s="40">
        <f>IF(OR(D275="",G275=""),"",ROUND(K275*G275,2))</f>
        <v/>
      </c>
    </row>
    <row r="276">
      <c r="A276" s="24" t="n"/>
      <c r="B276" s="43" t="n"/>
      <c r="C276" s="24" t="n"/>
      <c r="D276" s="24" t="n"/>
      <c r="E276" s="44">
        <f>IF(D276="","",IFERROR(VLOOKUP(D276,Products!$A$5:$B$204,2,FALSE),"SKU not found"))</f>
        <v/>
      </c>
      <c r="F276" s="25" t="n"/>
      <c r="G276" s="30" t="n"/>
      <c r="H276" s="40">
        <f>IF(OR(F276="",G276=""),"",ROUND(F276*G276,2))</f>
        <v/>
      </c>
      <c r="I276" s="43" t="n"/>
      <c r="J276" s="25" t="n"/>
      <c r="K276" s="38">
        <f>IF(D276="","",MAX(0,F276-J276))</f>
        <v/>
      </c>
      <c r="L276" s="39">
        <f>IF(D276="","",IF(J276&gt;=F276,"Received",IF(J276&gt;0,"Partly received","Open")))</f>
        <v/>
      </c>
      <c r="M276" s="40">
        <f>IF(OR(D276="",G276=""),"",ROUND(K276*G276,2))</f>
        <v/>
      </c>
    </row>
    <row r="277">
      <c r="A277" s="24" t="n"/>
      <c r="B277" s="43" t="n"/>
      <c r="C277" s="24" t="n"/>
      <c r="D277" s="24" t="n"/>
      <c r="E277" s="44">
        <f>IF(D277="","",IFERROR(VLOOKUP(D277,Products!$A$5:$B$204,2,FALSE),"SKU not found"))</f>
        <v/>
      </c>
      <c r="F277" s="25" t="n"/>
      <c r="G277" s="30" t="n"/>
      <c r="H277" s="40">
        <f>IF(OR(F277="",G277=""),"",ROUND(F277*G277,2))</f>
        <v/>
      </c>
      <c r="I277" s="43" t="n"/>
      <c r="J277" s="25" t="n"/>
      <c r="K277" s="38">
        <f>IF(D277="","",MAX(0,F277-J277))</f>
        <v/>
      </c>
      <c r="L277" s="39">
        <f>IF(D277="","",IF(J277&gt;=F277,"Received",IF(J277&gt;0,"Partly received","Open")))</f>
        <v/>
      </c>
      <c r="M277" s="40">
        <f>IF(OR(D277="",G277=""),"",ROUND(K277*G277,2))</f>
        <v/>
      </c>
    </row>
    <row r="278">
      <c r="A278" s="24" t="n"/>
      <c r="B278" s="43" t="n"/>
      <c r="C278" s="24" t="n"/>
      <c r="D278" s="24" t="n"/>
      <c r="E278" s="44">
        <f>IF(D278="","",IFERROR(VLOOKUP(D278,Products!$A$5:$B$204,2,FALSE),"SKU not found"))</f>
        <v/>
      </c>
      <c r="F278" s="25" t="n"/>
      <c r="G278" s="30" t="n"/>
      <c r="H278" s="40">
        <f>IF(OR(F278="",G278=""),"",ROUND(F278*G278,2))</f>
        <v/>
      </c>
      <c r="I278" s="43" t="n"/>
      <c r="J278" s="25" t="n"/>
      <c r="K278" s="38">
        <f>IF(D278="","",MAX(0,F278-J278))</f>
        <v/>
      </c>
      <c r="L278" s="39">
        <f>IF(D278="","",IF(J278&gt;=F278,"Received",IF(J278&gt;0,"Partly received","Open")))</f>
        <v/>
      </c>
      <c r="M278" s="40">
        <f>IF(OR(D278="",G278=""),"",ROUND(K278*G278,2))</f>
        <v/>
      </c>
    </row>
    <row r="279">
      <c r="A279" s="24" t="n"/>
      <c r="B279" s="43" t="n"/>
      <c r="C279" s="24" t="n"/>
      <c r="D279" s="24" t="n"/>
      <c r="E279" s="44">
        <f>IF(D279="","",IFERROR(VLOOKUP(D279,Products!$A$5:$B$204,2,FALSE),"SKU not found"))</f>
        <v/>
      </c>
      <c r="F279" s="25" t="n"/>
      <c r="G279" s="30" t="n"/>
      <c r="H279" s="40">
        <f>IF(OR(F279="",G279=""),"",ROUND(F279*G279,2))</f>
        <v/>
      </c>
      <c r="I279" s="43" t="n"/>
      <c r="J279" s="25" t="n"/>
      <c r="K279" s="38">
        <f>IF(D279="","",MAX(0,F279-J279))</f>
        <v/>
      </c>
      <c r="L279" s="39">
        <f>IF(D279="","",IF(J279&gt;=F279,"Received",IF(J279&gt;0,"Partly received","Open")))</f>
        <v/>
      </c>
      <c r="M279" s="40">
        <f>IF(OR(D279="",G279=""),"",ROUND(K279*G279,2))</f>
        <v/>
      </c>
    </row>
    <row r="280">
      <c r="A280" s="24" t="n"/>
      <c r="B280" s="43" t="n"/>
      <c r="C280" s="24" t="n"/>
      <c r="D280" s="24" t="n"/>
      <c r="E280" s="44">
        <f>IF(D280="","",IFERROR(VLOOKUP(D280,Products!$A$5:$B$204,2,FALSE),"SKU not found"))</f>
        <v/>
      </c>
      <c r="F280" s="25" t="n"/>
      <c r="G280" s="30" t="n"/>
      <c r="H280" s="40">
        <f>IF(OR(F280="",G280=""),"",ROUND(F280*G280,2))</f>
        <v/>
      </c>
      <c r="I280" s="43" t="n"/>
      <c r="J280" s="25" t="n"/>
      <c r="K280" s="38">
        <f>IF(D280="","",MAX(0,F280-J280))</f>
        <v/>
      </c>
      <c r="L280" s="39">
        <f>IF(D280="","",IF(J280&gt;=F280,"Received",IF(J280&gt;0,"Partly received","Open")))</f>
        <v/>
      </c>
      <c r="M280" s="40">
        <f>IF(OR(D280="",G280=""),"",ROUND(K280*G280,2))</f>
        <v/>
      </c>
    </row>
    <row r="281">
      <c r="A281" s="24" t="n"/>
      <c r="B281" s="43" t="n"/>
      <c r="C281" s="24" t="n"/>
      <c r="D281" s="24" t="n"/>
      <c r="E281" s="44">
        <f>IF(D281="","",IFERROR(VLOOKUP(D281,Products!$A$5:$B$204,2,FALSE),"SKU not found"))</f>
        <v/>
      </c>
      <c r="F281" s="25" t="n"/>
      <c r="G281" s="30" t="n"/>
      <c r="H281" s="40">
        <f>IF(OR(F281="",G281=""),"",ROUND(F281*G281,2))</f>
        <v/>
      </c>
      <c r="I281" s="43" t="n"/>
      <c r="J281" s="25" t="n"/>
      <c r="K281" s="38">
        <f>IF(D281="","",MAX(0,F281-J281))</f>
        <v/>
      </c>
      <c r="L281" s="39">
        <f>IF(D281="","",IF(J281&gt;=F281,"Received",IF(J281&gt;0,"Partly received","Open")))</f>
        <v/>
      </c>
      <c r="M281" s="40">
        <f>IF(OR(D281="",G281=""),"",ROUND(K281*G281,2))</f>
        <v/>
      </c>
    </row>
    <row r="282">
      <c r="A282" s="24" t="n"/>
      <c r="B282" s="43" t="n"/>
      <c r="C282" s="24" t="n"/>
      <c r="D282" s="24" t="n"/>
      <c r="E282" s="44">
        <f>IF(D282="","",IFERROR(VLOOKUP(D282,Products!$A$5:$B$204,2,FALSE),"SKU not found"))</f>
        <v/>
      </c>
      <c r="F282" s="25" t="n"/>
      <c r="G282" s="30" t="n"/>
      <c r="H282" s="40">
        <f>IF(OR(F282="",G282=""),"",ROUND(F282*G282,2))</f>
        <v/>
      </c>
      <c r="I282" s="43" t="n"/>
      <c r="J282" s="25" t="n"/>
      <c r="K282" s="38">
        <f>IF(D282="","",MAX(0,F282-J282))</f>
        <v/>
      </c>
      <c r="L282" s="39">
        <f>IF(D282="","",IF(J282&gt;=F282,"Received",IF(J282&gt;0,"Partly received","Open")))</f>
        <v/>
      </c>
      <c r="M282" s="40">
        <f>IF(OR(D282="",G282=""),"",ROUND(K282*G282,2))</f>
        <v/>
      </c>
    </row>
    <row r="283">
      <c r="A283" s="24" t="n"/>
      <c r="B283" s="43" t="n"/>
      <c r="C283" s="24" t="n"/>
      <c r="D283" s="24" t="n"/>
      <c r="E283" s="44">
        <f>IF(D283="","",IFERROR(VLOOKUP(D283,Products!$A$5:$B$204,2,FALSE),"SKU not found"))</f>
        <v/>
      </c>
      <c r="F283" s="25" t="n"/>
      <c r="G283" s="30" t="n"/>
      <c r="H283" s="40">
        <f>IF(OR(F283="",G283=""),"",ROUND(F283*G283,2))</f>
        <v/>
      </c>
      <c r="I283" s="43" t="n"/>
      <c r="J283" s="25" t="n"/>
      <c r="K283" s="38">
        <f>IF(D283="","",MAX(0,F283-J283))</f>
        <v/>
      </c>
      <c r="L283" s="39">
        <f>IF(D283="","",IF(J283&gt;=F283,"Received",IF(J283&gt;0,"Partly received","Open")))</f>
        <v/>
      </c>
      <c r="M283" s="40">
        <f>IF(OR(D283="",G283=""),"",ROUND(K283*G283,2))</f>
        <v/>
      </c>
    </row>
    <row r="284">
      <c r="A284" s="24" t="n"/>
      <c r="B284" s="43" t="n"/>
      <c r="C284" s="24" t="n"/>
      <c r="D284" s="24" t="n"/>
      <c r="E284" s="44">
        <f>IF(D284="","",IFERROR(VLOOKUP(D284,Products!$A$5:$B$204,2,FALSE),"SKU not found"))</f>
        <v/>
      </c>
      <c r="F284" s="25" t="n"/>
      <c r="G284" s="30" t="n"/>
      <c r="H284" s="40">
        <f>IF(OR(F284="",G284=""),"",ROUND(F284*G284,2))</f>
        <v/>
      </c>
      <c r="I284" s="43" t="n"/>
      <c r="J284" s="25" t="n"/>
      <c r="K284" s="38">
        <f>IF(D284="","",MAX(0,F284-J284))</f>
        <v/>
      </c>
      <c r="L284" s="39">
        <f>IF(D284="","",IF(J284&gt;=F284,"Received",IF(J284&gt;0,"Partly received","Open")))</f>
        <v/>
      </c>
      <c r="M284" s="40">
        <f>IF(OR(D284="",G284=""),"",ROUND(K284*G284,2))</f>
        <v/>
      </c>
    </row>
    <row r="285">
      <c r="A285" s="24" t="n"/>
      <c r="B285" s="43" t="n"/>
      <c r="C285" s="24" t="n"/>
      <c r="D285" s="24" t="n"/>
      <c r="E285" s="44">
        <f>IF(D285="","",IFERROR(VLOOKUP(D285,Products!$A$5:$B$204,2,FALSE),"SKU not found"))</f>
        <v/>
      </c>
      <c r="F285" s="25" t="n"/>
      <c r="G285" s="30" t="n"/>
      <c r="H285" s="40">
        <f>IF(OR(F285="",G285=""),"",ROUND(F285*G285,2))</f>
        <v/>
      </c>
      <c r="I285" s="43" t="n"/>
      <c r="J285" s="25" t="n"/>
      <c r="K285" s="38">
        <f>IF(D285="","",MAX(0,F285-J285))</f>
        <v/>
      </c>
      <c r="L285" s="39">
        <f>IF(D285="","",IF(J285&gt;=F285,"Received",IF(J285&gt;0,"Partly received","Open")))</f>
        <v/>
      </c>
      <c r="M285" s="40">
        <f>IF(OR(D285="",G285=""),"",ROUND(K285*G285,2))</f>
        <v/>
      </c>
    </row>
    <row r="286">
      <c r="A286" s="24" t="n"/>
      <c r="B286" s="43" t="n"/>
      <c r="C286" s="24" t="n"/>
      <c r="D286" s="24" t="n"/>
      <c r="E286" s="44">
        <f>IF(D286="","",IFERROR(VLOOKUP(D286,Products!$A$5:$B$204,2,FALSE),"SKU not found"))</f>
        <v/>
      </c>
      <c r="F286" s="25" t="n"/>
      <c r="G286" s="30" t="n"/>
      <c r="H286" s="40">
        <f>IF(OR(F286="",G286=""),"",ROUND(F286*G286,2))</f>
        <v/>
      </c>
      <c r="I286" s="43" t="n"/>
      <c r="J286" s="25" t="n"/>
      <c r="K286" s="38">
        <f>IF(D286="","",MAX(0,F286-J286))</f>
        <v/>
      </c>
      <c r="L286" s="39">
        <f>IF(D286="","",IF(J286&gt;=F286,"Received",IF(J286&gt;0,"Partly received","Open")))</f>
        <v/>
      </c>
      <c r="M286" s="40">
        <f>IF(OR(D286="",G286=""),"",ROUND(K286*G286,2))</f>
        <v/>
      </c>
    </row>
    <row r="287">
      <c r="A287" s="24" t="n"/>
      <c r="B287" s="43" t="n"/>
      <c r="C287" s="24" t="n"/>
      <c r="D287" s="24" t="n"/>
      <c r="E287" s="44">
        <f>IF(D287="","",IFERROR(VLOOKUP(D287,Products!$A$5:$B$204,2,FALSE),"SKU not found"))</f>
        <v/>
      </c>
      <c r="F287" s="25" t="n"/>
      <c r="G287" s="30" t="n"/>
      <c r="H287" s="40">
        <f>IF(OR(F287="",G287=""),"",ROUND(F287*G287,2))</f>
        <v/>
      </c>
      <c r="I287" s="43" t="n"/>
      <c r="J287" s="25" t="n"/>
      <c r="K287" s="38">
        <f>IF(D287="","",MAX(0,F287-J287))</f>
        <v/>
      </c>
      <c r="L287" s="39">
        <f>IF(D287="","",IF(J287&gt;=F287,"Received",IF(J287&gt;0,"Partly received","Open")))</f>
        <v/>
      </c>
      <c r="M287" s="40">
        <f>IF(OR(D287="",G287=""),"",ROUND(K287*G287,2))</f>
        <v/>
      </c>
    </row>
    <row r="288">
      <c r="A288" s="24" t="n"/>
      <c r="B288" s="43" t="n"/>
      <c r="C288" s="24" t="n"/>
      <c r="D288" s="24" t="n"/>
      <c r="E288" s="44">
        <f>IF(D288="","",IFERROR(VLOOKUP(D288,Products!$A$5:$B$204,2,FALSE),"SKU not found"))</f>
        <v/>
      </c>
      <c r="F288" s="25" t="n"/>
      <c r="G288" s="30" t="n"/>
      <c r="H288" s="40">
        <f>IF(OR(F288="",G288=""),"",ROUND(F288*G288,2))</f>
        <v/>
      </c>
      <c r="I288" s="43" t="n"/>
      <c r="J288" s="25" t="n"/>
      <c r="K288" s="38">
        <f>IF(D288="","",MAX(0,F288-J288))</f>
        <v/>
      </c>
      <c r="L288" s="39">
        <f>IF(D288="","",IF(J288&gt;=F288,"Received",IF(J288&gt;0,"Partly received","Open")))</f>
        <v/>
      </c>
      <c r="M288" s="40">
        <f>IF(OR(D288="",G288=""),"",ROUND(K288*G288,2))</f>
        <v/>
      </c>
    </row>
    <row r="289">
      <c r="A289" s="24" t="n"/>
      <c r="B289" s="43" t="n"/>
      <c r="C289" s="24" t="n"/>
      <c r="D289" s="24" t="n"/>
      <c r="E289" s="44">
        <f>IF(D289="","",IFERROR(VLOOKUP(D289,Products!$A$5:$B$204,2,FALSE),"SKU not found"))</f>
        <v/>
      </c>
      <c r="F289" s="25" t="n"/>
      <c r="G289" s="30" t="n"/>
      <c r="H289" s="40">
        <f>IF(OR(F289="",G289=""),"",ROUND(F289*G289,2))</f>
        <v/>
      </c>
      <c r="I289" s="43" t="n"/>
      <c r="J289" s="25" t="n"/>
      <c r="K289" s="38">
        <f>IF(D289="","",MAX(0,F289-J289))</f>
        <v/>
      </c>
      <c r="L289" s="39">
        <f>IF(D289="","",IF(J289&gt;=F289,"Received",IF(J289&gt;0,"Partly received","Open")))</f>
        <v/>
      </c>
      <c r="M289" s="40">
        <f>IF(OR(D289="",G289=""),"",ROUND(K289*G289,2))</f>
        <v/>
      </c>
    </row>
    <row r="290">
      <c r="A290" s="24" t="n"/>
      <c r="B290" s="43" t="n"/>
      <c r="C290" s="24" t="n"/>
      <c r="D290" s="24" t="n"/>
      <c r="E290" s="44">
        <f>IF(D290="","",IFERROR(VLOOKUP(D290,Products!$A$5:$B$204,2,FALSE),"SKU not found"))</f>
        <v/>
      </c>
      <c r="F290" s="25" t="n"/>
      <c r="G290" s="30" t="n"/>
      <c r="H290" s="40">
        <f>IF(OR(F290="",G290=""),"",ROUND(F290*G290,2))</f>
        <v/>
      </c>
      <c r="I290" s="43" t="n"/>
      <c r="J290" s="25" t="n"/>
      <c r="K290" s="38">
        <f>IF(D290="","",MAX(0,F290-J290))</f>
        <v/>
      </c>
      <c r="L290" s="39">
        <f>IF(D290="","",IF(J290&gt;=F290,"Received",IF(J290&gt;0,"Partly received","Open")))</f>
        <v/>
      </c>
      <c r="M290" s="40">
        <f>IF(OR(D290="",G290=""),"",ROUND(K290*G290,2))</f>
        <v/>
      </c>
    </row>
    <row r="291">
      <c r="A291" s="24" t="n"/>
      <c r="B291" s="43" t="n"/>
      <c r="C291" s="24" t="n"/>
      <c r="D291" s="24" t="n"/>
      <c r="E291" s="44">
        <f>IF(D291="","",IFERROR(VLOOKUP(D291,Products!$A$5:$B$204,2,FALSE),"SKU not found"))</f>
        <v/>
      </c>
      <c r="F291" s="25" t="n"/>
      <c r="G291" s="30" t="n"/>
      <c r="H291" s="40">
        <f>IF(OR(F291="",G291=""),"",ROUND(F291*G291,2))</f>
        <v/>
      </c>
      <c r="I291" s="43" t="n"/>
      <c r="J291" s="25" t="n"/>
      <c r="K291" s="38">
        <f>IF(D291="","",MAX(0,F291-J291))</f>
        <v/>
      </c>
      <c r="L291" s="39">
        <f>IF(D291="","",IF(J291&gt;=F291,"Received",IF(J291&gt;0,"Partly received","Open")))</f>
        <v/>
      </c>
      <c r="M291" s="40">
        <f>IF(OR(D291="",G291=""),"",ROUND(K291*G291,2))</f>
        <v/>
      </c>
    </row>
    <row r="292">
      <c r="A292" s="24" t="n"/>
      <c r="B292" s="43" t="n"/>
      <c r="C292" s="24" t="n"/>
      <c r="D292" s="24" t="n"/>
      <c r="E292" s="44">
        <f>IF(D292="","",IFERROR(VLOOKUP(D292,Products!$A$5:$B$204,2,FALSE),"SKU not found"))</f>
        <v/>
      </c>
      <c r="F292" s="25" t="n"/>
      <c r="G292" s="30" t="n"/>
      <c r="H292" s="40">
        <f>IF(OR(F292="",G292=""),"",ROUND(F292*G292,2))</f>
        <v/>
      </c>
      <c r="I292" s="43" t="n"/>
      <c r="J292" s="25" t="n"/>
      <c r="K292" s="38">
        <f>IF(D292="","",MAX(0,F292-J292))</f>
        <v/>
      </c>
      <c r="L292" s="39">
        <f>IF(D292="","",IF(J292&gt;=F292,"Received",IF(J292&gt;0,"Partly received","Open")))</f>
        <v/>
      </c>
      <c r="M292" s="40">
        <f>IF(OR(D292="",G292=""),"",ROUND(K292*G292,2))</f>
        <v/>
      </c>
    </row>
    <row r="293">
      <c r="A293" s="24" t="n"/>
      <c r="B293" s="43" t="n"/>
      <c r="C293" s="24" t="n"/>
      <c r="D293" s="24" t="n"/>
      <c r="E293" s="44">
        <f>IF(D293="","",IFERROR(VLOOKUP(D293,Products!$A$5:$B$204,2,FALSE),"SKU not found"))</f>
        <v/>
      </c>
      <c r="F293" s="25" t="n"/>
      <c r="G293" s="30" t="n"/>
      <c r="H293" s="40">
        <f>IF(OR(F293="",G293=""),"",ROUND(F293*G293,2))</f>
        <v/>
      </c>
      <c r="I293" s="43" t="n"/>
      <c r="J293" s="25" t="n"/>
      <c r="K293" s="38">
        <f>IF(D293="","",MAX(0,F293-J293))</f>
        <v/>
      </c>
      <c r="L293" s="39">
        <f>IF(D293="","",IF(J293&gt;=F293,"Received",IF(J293&gt;0,"Partly received","Open")))</f>
        <v/>
      </c>
      <c r="M293" s="40">
        <f>IF(OR(D293="",G293=""),"",ROUND(K293*G293,2))</f>
        <v/>
      </c>
    </row>
    <row r="294">
      <c r="A294" s="24" t="n"/>
      <c r="B294" s="43" t="n"/>
      <c r="C294" s="24" t="n"/>
      <c r="D294" s="24" t="n"/>
      <c r="E294" s="44">
        <f>IF(D294="","",IFERROR(VLOOKUP(D294,Products!$A$5:$B$204,2,FALSE),"SKU not found"))</f>
        <v/>
      </c>
      <c r="F294" s="25" t="n"/>
      <c r="G294" s="30" t="n"/>
      <c r="H294" s="40">
        <f>IF(OR(F294="",G294=""),"",ROUND(F294*G294,2))</f>
        <v/>
      </c>
      <c r="I294" s="43" t="n"/>
      <c r="J294" s="25" t="n"/>
      <c r="K294" s="38">
        <f>IF(D294="","",MAX(0,F294-J294))</f>
        <v/>
      </c>
      <c r="L294" s="39">
        <f>IF(D294="","",IF(J294&gt;=F294,"Received",IF(J294&gt;0,"Partly received","Open")))</f>
        <v/>
      </c>
      <c r="M294" s="40">
        <f>IF(OR(D294="",G294=""),"",ROUND(K294*G294,2))</f>
        <v/>
      </c>
    </row>
    <row r="295">
      <c r="A295" s="24" t="n"/>
      <c r="B295" s="43" t="n"/>
      <c r="C295" s="24" t="n"/>
      <c r="D295" s="24" t="n"/>
      <c r="E295" s="44">
        <f>IF(D295="","",IFERROR(VLOOKUP(D295,Products!$A$5:$B$204,2,FALSE),"SKU not found"))</f>
        <v/>
      </c>
      <c r="F295" s="25" t="n"/>
      <c r="G295" s="30" t="n"/>
      <c r="H295" s="40">
        <f>IF(OR(F295="",G295=""),"",ROUND(F295*G295,2))</f>
        <v/>
      </c>
      <c r="I295" s="43" t="n"/>
      <c r="J295" s="25" t="n"/>
      <c r="K295" s="38">
        <f>IF(D295="","",MAX(0,F295-J295))</f>
        <v/>
      </c>
      <c r="L295" s="39">
        <f>IF(D295="","",IF(J295&gt;=F295,"Received",IF(J295&gt;0,"Partly received","Open")))</f>
        <v/>
      </c>
      <c r="M295" s="40">
        <f>IF(OR(D295="",G295=""),"",ROUND(K295*G295,2))</f>
        <v/>
      </c>
    </row>
    <row r="296">
      <c r="A296" s="24" t="n"/>
      <c r="B296" s="43" t="n"/>
      <c r="C296" s="24" t="n"/>
      <c r="D296" s="24" t="n"/>
      <c r="E296" s="44">
        <f>IF(D296="","",IFERROR(VLOOKUP(D296,Products!$A$5:$B$204,2,FALSE),"SKU not found"))</f>
        <v/>
      </c>
      <c r="F296" s="25" t="n"/>
      <c r="G296" s="30" t="n"/>
      <c r="H296" s="40">
        <f>IF(OR(F296="",G296=""),"",ROUND(F296*G296,2))</f>
        <v/>
      </c>
      <c r="I296" s="43" t="n"/>
      <c r="J296" s="25" t="n"/>
      <c r="K296" s="38">
        <f>IF(D296="","",MAX(0,F296-J296))</f>
        <v/>
      </c>
      <c r="L296" s="39">
        <f>IF(D296="","",IF(J296&gt;=F296,"Received",IF(J296&gt;0,"Partly received","Open")))</f>
        <v/>
      </c>
      <c r="M296" s="40">
        <f>IF(OR(D296="",G296=""),"",ROUND(K296*G296,2))</f>
        <v/>
      </c>
    </row>
    <row r="297">
      <c r="A297" s="24" t="n"/>
      <c r="B297" s="43" t="n"/>
      <c r="C297" s="24" t="n"/>
      <c r="D297" s="24" t="n"/>
      <c r="E297" s="44">
        <f>IF(D297="","",IFERROR(VLOOKUP(D297,Products!$A$5:$B$204,2,FALSE),"SKU not found"))</f>
        <v/>
      </c>
      <c r="F297" s="25" t="n"/>
      <c r="G297" s="30" t="n"/>
      <c r="H297" s="40">
        <f>IF(OR(F297="",G297=""),"",ROUND(F297*G297,2))</f>
        <v/>
      </c>
      <c r="I297" s="43" t="n"/>
      <c r="J297" s="25" t="n"/>
      <c r="K297" s="38">
        <f>IF(D297="","",MAX(0,F297-J297))</f>
        <v/>
      </c>
      <c r="L297" s="39">
        <f>IF(D297="","",IF(J297&gt;=F297,"Received",IF(J297&gt;0,"Partly received","Open")))</f>
        <v/>
      </c>
      <c r="M297" s="40">
        <f>IF(OR(D297="",G297=""),"",ROUND(K297*G297,2))</f>
        <v/>
      </c>
    </row>
    <row r="298">
      <c r="A298" s="24" t="n"/>
      <c r="B298" s="43" t="n"/>
      <c r="C298" s="24" t="n"/>
      <c r="D298" s="24" t="n"/>
      <c r="E298" s="44">
        <f>IF(D298="","",IFERROR(VLOOKUP(D298,Products!$A$5:$B$204,2,FALSE),"SKU not found"))</f>
        <v/>
      </c>
      <c r="F298" s="25" t="n"/>
      <c r="G298" s="30" t="n"/>
      <c r="H298" s="40">
        <f>IF(OR(F298="",G298=""),"",ROUND(F298*G298,2))</f>
        <v/>
      </c>
      <c r="I298" s="43" t="n"/>
      <c r="J298" s="25" t="n"/>
      <c r="K298" s="38">
        <f>IF(D298="","",MAX(0,F298-J298))</f>
        <v/>
      </c>
      <c r="L298" s="39">
        <f>IF(D298="","",IF(J298&gt;=F298,"Received",IF(J298&gt;0,"Partly received","Open")))</f>
        <v/>
      </c>
      <c r="M298" s="40">
        <f>IF(OR(D298="",G298=""),"",ROUND(K298*G298,2))</f>
        <v/>
      </c>
    </row>
    <row r="299">
      <c r="A299" s="24" t="n"/>
      <c r="B299" s="43" t="n"/>
      <c r="C299" s="24" t="n"/>
      <c r="D299" s="24" t="n"/>
      <c r="E299" s="44">
        <f>IF(D299="","",IFERROR(VLOOKUP(D299,Products!$A$5:$B$204,2,FALSE),"SKU not found"))</f>
        <v/>
      </c>
      <c r="F299" s="25" t="n"/>
      <c r="G299" s="30" t="n"/>
      <c r="H299" s="40">
        <f>IF(OR(F299="",G299=""),"",ROUND(F299*G299,2))</f>
        <v/>
      </c>
      <c r="I299" s="43" t="n"/>
      <c r="J299" s="25" t="n"/>
      <c r="K299" s="38">
        <f>IF(D299="","",MAX(0,F299-J299))</f>
        <v/>
      </c>
      <c r="L299" s="39">
        <f>IF(D299="","",IF(J299&gt;=F299,"Received",IF(J299&gt;0,"Partly received","Open")))</f>
        <v/>
      </c>
      <c r="M299" s="40">
        <f>IF(OR(D299="",G299=""),"",ROUND(K299*G299,2))</f>
        <v/>
      </c>
    </row>
    <row r="300">
      <c r="A300" s="24" t="n"/>
      <c r="B300" s="43" t="n"/>
      <c r="C300" s="24" t="n"/>
      <c r="D300" s="24" t="n"/>
      <c r="E300" s="44">
        <f>IF(D300="","",IFERROR(VLOOKUP(D300,Products!$A$5:$B$204,2,FALSE),"SKU not found"))</f>
        <v/>
      </c>
      <c r="F300" s="25" t="n"/>
      <c r="G300" s="30" t="n"/>
      <c r="H300" s="40">
        <f>IF(OR(F300="",G300=""),"",ROUND(F300*G300,2))</f>
        <v/>
      </c>
      <c r="I300" s="43" t="n"/>
      <c r="J300" s="25" t="n"/>
      <c r="K300" s="38">
        <f>IF(D300="","",MAX(0,F300-J300))</f>
        <v/>
      </c>
      <c r="L300" s="39">
        <f>IF(D300="","",IF(J300&gt;=F300,"Received",IF(J300&gt;0,"Partly received","Open")))</f>
        <v/>
      </c>
      <c r="M300" s="40">
        <f>IF(OR(D300="",G300=""),"",ROUND(K300*G300,2))</f>
        <v/>
      </c>
    </row>
    <row r="301">
      <c r="A301" s="24" t="n"/>
      <c r="B301" s="43" t="n"/>
      <c r="C301" s="24" t="n"/>
      <c r="D301" s="24" t="n"/>
      <c r="E301" s="44">
        <f>IF(D301="","",IFERROR(VLOOKUP(D301,Products!$A$5:$B$204,2,FALSE),"SKU not found"))</f>
        <v/>
      </c>
      <c r="F301" s="25" t="n"/>
      <c r="G301" s="30" t="n"/>
      <c r="H301" s="40">
        <f>IF(OR(F301="",G301=""),"",ROUND(F301*G301,2))</f>
        <v/>
      </c>
      <c r="I301" s="43" t="n"/>
      <c r="J301" s="25" t="n"/>
      <c r="K301" s="38">
        <f>IF(D301="","",MAX(0,F301-J301))</f>
        <v/>
      </c>
      <c r="L301" s="39">
        <f>IF(D301="","",IF(J301&gt;=F301,"Received",IF(J301&gt;0,"Partly received","Open")))</f>
        <v/>
      </c>
      <c r="M301" s="40">
        <f>IF(OR(D301="",G301=""),"",ROUND(K301*G301,2))</f>
        <v/>
      </c>
    </row>
    <row r="302">
      <c r="A302" s="24" t="n"/>
      <c r="B302" s="43" t="n"/>
      <c r="C302" s="24" t="n"/>
      <c r="D302" s="24" t="n"/>
      <c r="E302" s="44">
        <f>IF(D302="","",IFERROR(VLOOKUP(D302,Products!$A$5:$B$204,2,FALSE),"SKU not found"))</f>
        <v/>
      </c>
      <c r="F302" s="25" t="n"/>
      <c r="G302" s="30" t="n"/>
      <c r="H302" s="40">
        <f>IF(OR(F302="",G302=""),"",ROUND(F302*G302,2))</f>
        <v/>
      </c>
      <c r="I302" s="43" t="n"/>
      <c r="J302" s="25" t="n"/>
      <c r="K302" s="38">
        <f>IF(D302="","",MAX(0,F302-J302))</f>
        <v/>
      </c>
      <c r="L302" s="39">
        <f>IF(D302="","",IF(J302&gt;=F302,"Received",IF(J302&gt;0,"Partly received","Open")))</f>
        <v/>
      </c>
      <c r="M302" s="40">
        <f>IF(OR(D302="",G302=""),"",ROUND(K302*G302,2))</f>
        <v/>
      </c>
    </row>
    <row r="303">
      <c r="A303" s="24" t="n"/>
      <c r="B303" s="43" t="n"/>
      <c r="C303" s="24" t="n"/>
      <c r="D303" s="24" t="n"/>
      <c r="E303" s="44">
        <f>IF(D303="","",IFERROR(VLOOKUP(D303,Products!$A$5:$B$204,2,FALSE),"SKU not found"))</f>
        <v/>
      </c>
      <c r="F303" s="25" t="n"/>
      <c r="G303" s="30" t="n"/>
      <c r="H303" s="40">
        <f>IF(OR(F303="",G303=""),"",ROUND(F303*G303,2))</f>
        <v/>
      </c>
      <c r="I303" s="43" t="n"/>
      <c r="J303" s="25" t="n"/>
      <c r="K303" s="38">
        <f>IF(D303="","",MAX(0,F303-J303))</f>
        <v/>
      </c>
      <c r="L303" s="39">
        <f>IF(D303="","",IF(J303&gt;=F303,"Received",IF(J303&gt;0,"Partly received","Open")))</f>
        <v/>
      </c>
      <c r="M303" s="40">
        <f>IF(OR(D303="",G303=""),"",ROUND(K303*G303,2))</f>
        <v/>
      </c>
    </row>
    <row r="304">
      <c r="A304" s="24" t="n"/>
      <c r="B304" s="43" t="n"/>
      <c r="C304" s="24" t="n"/>
      <c r="D304" s="24" t="n"/>
      <c r="E304" s="44">
        <f>IF(D304="","",IFERROR(VLOOKUP(D304,Products!$A$5:$B$204,2,FALSE),"SKU not found"))</f>
        <v/>
      </c>
      <c r="F304" s="25" t="n"/>
      <c r="G304" s="30" t="n"/>
      <c r="H304" s="40">
        <f>IF(OR(F304="",G304=""),"",ROUND(F304*G304,2))</f>
        <v/>
      </c>
      <c r="I304" s="43" t="n"/>
      <c r="J304" s="25" t="n"/>
      <c r="K304" s="38">
        <f>IF(D304="","",MAX(0,F304-J304))</f>
        <v/>
      </c>
      <c r="L304" s="39">
        <f>IF(D304="","",IF(J304&gt;=F304,"Received",IF(J304&gt;0,"Partly received","Open")))</f>
        <v/>
      </c>
      <c r="M304" s="40">
        <f>IF(OR(D304="",G304=""),"",ROUND(K304*G304,2))</f>
        <v/>
      </c>
    </row>
    <row r="305">
      <c r="A305" s="24" t="n"/>
      <c r="B305" s="43" t="n"/>
      <c r="C305" s="24" t="n"/>
      <c r="D305" s="24" t="n"/>
      <c r="E305" s="44">
        <f>IF(D305="","",IFERROR(VLOOKUP(D305,Products!$A$5:$B$204,2,FALSE),"SKU not found"))</f>
        <v/>
      </c>
      <c r="F305" s="25" t="n"/>
      <c r="G305" s="30" t="n"/>
      <c r="H305" s="40">
        <f>IF(OR(F305="",G305=""),"",ROUND(F305*G305,2))</f>
        <v/>
      </c>
      <c r="I305" s="43" t="n"/>
      <c r="J305" s="25" t="n"/>
      <c r="K305" s="38">
        <f>IF(D305="","",MAX(0,F305-J305))</f>
        <v/>
      </c>
      <c r="L305" s="39">
        <f>IF(D305="","",IF(J305&gt;=F305,"Received",IF(J305&gt;0,"Partly received","Open")))</f>
        <v/>
      </c>
      <c r="M305" s="40">
        <f>IF(OR(D305="",G305=""),"",ROUND(K305*G305,2))</f>
        <v/>
      </c>
    </row>
    <row r="306">
      <c r="A306" s="24" t="n"/>
      <c r="B306" s="43" t="n"/>
      <c r="C306" s="24" t="n"/>
      <c r="D306" s="24" t="n"/>
      <c r="E306" s="44">
        <f>IF(D306="","",IFERROR(VLOOKUP(D306,Products!$A$5:$B$204,2,FALSE),"SKU not found"))</f>
        <v/>
      </c>
      <c r="F306" s="25" t="n"/>
      <c r="G306" s="30" t="n"/>
      <c r="H306" s="40">
        <f>IF(OR(F306="",G306=""),"",ROUND(F306*G306,2))</f>
        <v/>
      </c>
      <c r="I306" s="43" t="n"/>
      <c r="J306" s="25" t="n"/>
      <c r="K306" s="38">
        <f>IF(D306="","",MAX(0,F306-J306))</f>
        <v/>
      </c>
      <c r="L306" s="39">
        <f>IF(D306="","",IF(J306&gt;=F306,"Received",IF(J306&gt;0,"Partly received","Open")))</f>
        <v/>
      </c>
      <c r="M306" s="40">
        <f>IF(OR(D306="",G306=""),"",ROUND(K306*G306,2))</f>
        <v/>
      </c>
    </row>
    <row r="307">
      <c r="A307" s="24" t="n"/>
      <c r="B307" s="43" t="n"/>
      <c r="C307" s="24" t="n"/>
      <c r="D307" s="24" t="n"/>
      <c r="E307" s="44">
        <f>IF(D307="","",IFERROR(VLOOKUP(D307,Products!$A$5:$B$204,2,FALSE),"SKU not found"))</f>
        <v/>
      </c>
      <c r="F307" s="25" t="n"/>
      <c r="G307" s="30" t="n"/>
      <c r="H307" s="40">
        <f>IF(OR(F307="",G307=""),"",ROUND(F307*G307,2))</f>
        <v/>
      </c>
      <c r="I307" s="43" t="n"/>
      <c r="J307" s="25" t="n"/>
      <c r="K307" s="38">
        <f>IF(D307="","",MAX(0,F307-J307))</f>
        <v/>
      </c>
      <c r="L307" s="39">
        <f>IF(D307="","",IF(J307&gt;=F307,"Received",IF(J307&gt;0,"Partly received","Open")))</f>
        <v/>
      </c>
      <c r="M307" s="40">
        <f>IF(OR(D307="",G307=""),"",ROUND(K307*G307,2))</f>
        <v/>
      </c>
    </row>
    <row r="308">
      <c r="A308" s="24" t="n"/>
      <c r="B308" s="43" t="n"/>
      <c r="C308" s="24" t="n"/>
      <c r="D308" s="24" t="n"/>
      <c r="E308" s="44">
        <f>IF(D308="","",IFERROR(VLOOKUP(D308,Products!$A$5:$B$204,2,FALSE),"SKU not found"))</f>
        <v/>
      </c>
      <c r="F308" s="25" t="n"/>
      <c r="G308" s="30" t="n"/>
      <c r="H308" s="40">
        <f>IF(OR(F308="",G308=""),"",ROUND(F308*G308,2))</f>
        <v/>
      </c>
      <c r="I308" s="43" t="n"/>
      <c r="J308" s="25" t="n"/>
      <c r="K308" s="38">
        <f>IF(D308="","",MAX(0,F308-J308))</f>
        <v/>
      </c>
      <c r="L308" s="39">
        <f>IF(D308="","",IF(J308&gt;=F308,"Received",IF(J308&gt;0,"Partly received","Open")))</f>
        <v/>
      </c>
      <c r="M308" s="40">
        <f>IF(OR(D308="",G308=""),"",ROUND(K308*G308,2))</f>
        <v/>
      </c>
    </row>
    <row r="309">
      <c r="A309" s="24" t="n"/>
      <c r="B309" s="43" t="n"/>
      <c r="C309" s="24" t="n"/>
      <c r="D309" s="24" t="n"/>
      <c r="E309" s="44">
        <f>IF(D309="","",IFERROR(VLOOKUP(D309,Products!$A$5:$B$204,2,FALSE),"SKU not found"))</f>
        <v/>
      </c>
      <c r="F309" s="25" t="n"/>
      <c r="G309" s="30" t="n"/>
      <c r="H309" s="40">
        <f>IF(OR(F309="",G309=""),"",ROUND(F309*G309,2))</f>
        <v/>
      </c>
      <c r="I309" s="43" t="n"/>
      <c r="J309" s="25" t="n"/>
      <c r="K309" s="38">
        <f>IF(D309="","",MAX(0,F309-J309))</f>
        <v/>
      </c>
      <c r="L309" s="39">
        <f>IF(D309="","",IF(J309&gt;=F309,"Received",IF(J309&gt;0,"Partly received","Open")))</f>
        <v/>
      </c>
      <c r="M309" s="40">
        <f>IF(OR(D309="",G309=""),"",ROUND(K309*G309,2))</f>
        <v/>
      </c>
    </row>
    <row r="310">
      <c r="A310" s="24" t="n"/>
      <c r="B310" s="43" t="n"/>
      <c r="C310" s="24" t="n"/>
      <c r="D310" s="24" t="n"/>
      <c r="E310" s="44">
        <f>IF(D310="","",IFERROR(VLOOKUP(D310,Products!$A$5:$B$204,2,FALSE),"SKU not found"))</f>
        <v/>
      </c>
      <c r="F310" s="25" t="n"/>
      <c r="G310" s="30" t="n"/>
      <c r="H310" s="40">
        <f>IF(OR(F310="",G310=""),"",ROUND(F310*G310,2))</f>
        <v/>
      </c>
      <c r="I310" s="43" t="n"/>
      <c r="J310" s="25" t="n"/>
      <c r="K310" s="38">
        <f>IF(D310="","",MAX(0,F310-J310))</f>
        <v/>
      </c>
      <c r="L310" s="39">
        <f>IF(D310="","",IF(J310&gt;=F310,"Received",IF(J310&gt;0,"Partly received","Open")))</f>
        <v/>
      </c>
      <c r="M310" s="40">
        <f>IF(OR(D310="",G310=""),"",ROUND(K310*G310,2))</f>
        <v/>
      </c>
    </row>
    <row r="311">
      <c r="A311" s="24" t="n"/>
      <c r="B311" s="43" t="n"/>
      <c r="C311" s="24" t="n"/>
      <c r="D311" s="24" t="n"/>
      <c r="E311" s="44">
        <f>IF(D311="","",IFERROR(VLOOKUP(D311,Products!$A$5:$B$204,2,FALSE),"SKU not found"))</f>
        <v/>
      </c>
      <c r="F311" s="25" t="n"/>
      <c r="G311" s="30" t="n"/>
      <c r="H311" s="40">
        <f>IF(OR(F311="",G311=""),"",ROUND(F311*G311,2))</f>
        <v/>
      </c>
      <c r="I311" s="43" t="n"/>
      <c r="J311" s="25" t="n"/>
      <c r="K311" s="38">
        <f>IF(D311="","",MAX(0,F311-J311))</f>
        <v/>
      </c>
      <c r="L311" s="39">
        <f>IF(D311="","",IF(J311&gt;=F311,"Received",IF(J311&gt;0,"Partly received","Open")))</f>
        <v/>
      </c>
      <c r="M311" s="40">
        <f>IF(OR(D311="",G311=""),"",ROUND(K311*G311,2))</f>
        <v/>
      </c>
    </row>
    <row r="312">
      <c r="A312" s="24" t="n"/>
      <c r="B312" s="43" t="n"/>
      <c r="C312" s="24" t="n"/>
      <c r="D312" s="24" t="n"/>
      <c r="E312" s="44">
        <f>IF(D312="","",IFERROR(VLOOKUP(D312,Products!$A$5:$B$204,2,FALSE),"SKU not found"))</f>
        <v/>
      </c>
      <c r="F312" s="25" t="n"/>
      <c r="G312" s="30" t="n"/>
      <c r="H312" s="40">
        <f>IF(OR(F312="",G312=""),"",ROUND(F312*G312,2))</f>
        <v/>
      </c>
      <c r="I312" s="43" t="n"/>
      <c r="J312" s="25" t="n"/>
      <c r="K312" s="38">
        <f>IF(D312="","",MAX(0,F312-J312))</f>
        <v/>
      </c>
      <c r="L312" s="39">
        <f>IF(D312="","",IF(J312&gt;=F312,"Received",IF(J312&gt;0,"Partly received","Open")))</f>
        <v/>
      </c>
      <c r="M312" s="40">
        <f>IF(OR(D312="",G312=""),"",ROUND(K312*G312,2))</f>
        <v/>
      </c>
    </row>
    <row r="313">
      <c r="A313" s="24" t="n"/>
      <c r="B313" s="43" t="n"/>
      <c r="C313" s="24" t="n"/>
      <c r="D313" s="24" t="n"/>
      <c r="E313" s="44">
        <f>IF(D313="","",IFERROR(VLOOKUP(D313,Products!$A$5:$B$204,2,FALSE),"SKU not found"))</f>
        <v/>
      </c>
      <c r="F313" s="25" t="n"/>
      <c r="G313" s="30" t="n"/>
      <c r="H313" s="40">
        <f>IF(OR(F313="",G313=""),"",ROUND(F313*G313,2))</f>
        <v/>
      </c>
      <c r="I313" s="43" t="n"/>
      <c r="J313" s="25" t="n"/>
      <c r="K313" s="38">
        <f>IF(D313="","",MAX(0,F313-J313))</f>
        <v/>
      </c>
      <c r="L313" s="39">
        <f>IF(D313="","",IF(J313&gt;=F313,"Received",IF(J313&gt;0,"Partly received","Open")))</f>
        <v/>
      </c>
      <c r="M313" s="40">
        <f>IF(OR(D313="",G313=""),"",ROUND(K313*G313,2))</f>
        <v/>
      </c>
    </row>
    <row r="314">
      <c r="A314" s="24" t="n"/>
      <c r="B314" s="43" t="n"/>
      <c r="C314" s="24" t="n"/>
      <c r="D314" s="24" t="n"/>
      <c r="E314" s="44">
        <f>IF(D314="","",IFERROR(VLOOKUP(D314,Products!$A$5:$B$204,2,FALSE),"SKU not found"))</f>
        <v/>
      </c>
      <c r="F314" s="25" t="n"/>
      <c r="G314" s="30" t="n"/>
      <c r="H314" s="40">
        <f>IF(OR(F314="",G314=""),"",ROUND(F314*G314,2))</f>
        <v/>
      </c>
      <c r="I314" s="43" t="n"/>
      <c r="J314" s="25" t="n"/>
      <c r="K314" s="38">
        <f>IF(D314="","",MAX(0,F314-J314))</f>
        <v/>
      </c>
      <c r="L314" s="39">
        <f>IF(D314="","",IF(J314&gt;=F314,"Received",IF(J314&gt;0,"Partly received","Open")))</f>
        <v/>
      </c>
      <c r="M314" s="40">
        <f>IF(OR(D314="",G314=""),"",ROUND(K314*G314,2))</f>
        <v/>
      </c>
    </row>
    <row r="315">
      <c r="A315" s="24" t="n"/>
      <c r="B315" s="43" t="n"/>
      <c r="C315" s="24" t="n"/>
      <c r="D315" s="24" t="n"/>
      <c r="E315" s="44">
        <f>IF(D315="","",IFERROR(VLOOKUP(D315,Products!$A$5:$B$204,2,FALSE),"SKU not found"))</f>
        <v/>
      </c>
      <c r="F315" s="25" t="n"/>
      <c r="G315" s="30" t="n"/>
      <c r="H315" s="40">
        <f>IF(OR(F315="",G315=""),"",ROUND(F315*G315,2))</f>
        <v/>
      </c>
      <c r="I315" s="43" t="n"/>
      <c r="J315" s="25" t="n"/>
      <c r="K315" s="38">
        <f>IF(D315="","",MAX(0,F315-J315))</f>
        <v/>
      </c>
      <c r="L315" s="39">
        <f>IF(D315="","",IF(J315&gt;=F315,"Received",IF(J315&gt;0,"Partly received","Open")))</f>
        <v/>
      </c>
      <c r="M315" s="40">
        <f>IF(OR(D315="",G315=""),"",ROUND(K315*G315,2))</f>
        <v/>
      </c>
    </row>
    <row r="316">
      <c r="A316" s="24" t="n"/>
      <c r="B316" s="43" t="n"/>
      <c r="C316" s="24" t="n"/>
      <c r="D316" s="24" t="n"/>
      <c r="E316" s="44">
        <f>IF(D316="","",IFERROR(VLOOKUP(D316,Products!$A$5:$B$204,2,FALSE),"SKU not found"))</f>
        <v/>
      </c>
      <c r="F316" s="25" t="n"/>
      <c r="G316" s="30" t="n"/>
      <c r="H316" s="40">
        <f>IF(OR(F316="",G316=""),"",ROUND(F316*G316,2))</f>
        <v/>
      </c>
      <c r="I316" s="43" t="n"/>
      <c r="J316" s="25" t="n"/>
      <c r="K316" s="38">
        <f>IF(D316="","",MAX(0,F316-J316))</f>
        <v/>
      </c>
      <c r="L316" s="39">
        <f>IF(D316="","",IF(J316&gt;=F316,"Received",IF(J316&gt;0,"Partly received","Open")))</f>
        <v/>
      </c>
      <c r="M316" s="40">
        <f>IF(OR(D316="",G316=""),"",ROUND(K316*G316,2))</f>
        <v/>
      </c>
    </row>
    <row r="317">
      <c r="A317" s="24" t="n"/>
      <c r="B317" s="43" t="n"/>
      <c r="C317" s="24" t="n"/>
      <c r="D317" s="24" t="n"/>
      <c r="E317" s="44">
        <f>IF(D317="","",IFERROR(VLOOKUP(D317,Products!$A$5:$B$204,2,FALSE),"SKU not found"))</f>
        <v/>
      </c>
      <c r="F317" s="25" t="n"/>
      <c r="G317" s="30" t="n"/>
      <c r="H317" s="40">
        <f>IF(OR(F317="",G317=""),"",ROUND(F317*G317,2))</f>
        <v/>
      </c>
      <c r="I317" s="43" t="n"/>
      <c r="J317" s="25" t="n"/>
      <c r="K317" s="38">
        <f>IF(D317="","",MAX(0,F317-J317))</f>
        <v/>
      </c>
      <c r="L317" s="39">
        <f>IF(D317="","",IF(J317&gt;=F317,"Received",IF(J317&gt;0,"Partly received","Open")))</f>
        <v/>
      </c>
      <c r="M317" s="40">
        <f>IF(OR(D317="",G317=""),"",ROUND(K317*G317,2))</f>
        <v/>
      </c>
    </row>
    <row r="318">
      <c r="A318" s="24" t="n"/>
      <c r="B318" s="43" t="n"/>
      <c r="C318" s="24" t="n"/>
      <c r="D318" s="24" t="n"/>
      <c r="E318" s="44">
        <f>IF(D318="","",IFERROR(VLOOKUP(D318,Products!$A$5:$B$204,2,FALSE),"SKU not found"))</f>
        <v/>
      </c>
      <c r="F318" s="25" t="n"/>
      <c r="G318" s="30" t="n"/>
      <c r="H318" s="40">
        <f>IF(OR(F318="",G318=""),"",ROUND(F318*G318,2))</f>
        <v/>
      </c>
      <c r="I318" s="43" t="n"/>
      <c r="J318" s="25" t="n"/>
      <c r="K318" s="38">
        <f>IF(D318="","",MAX(0,F318-J318))</f>
        <v/>
      </c>
      <c r="L318" s="39">
        <f>IF(D318="","",IF(J318&gt;=F318,"Received",IF(J318&gt;0,"Partly received","Open")))</f>
        <v/>
      </c>
      <c r="M318" s="40">
        <f>IF(OR(D318="",G318=""),"",ROUND(K318*G318,2))</f>
        <v/>
      </c>
    </row>
    <row r="319">
      <c r="A319" s="24" t="n"/>
      <c r="B319" s="43" t="n"/>
      <c r="C319" s="24" t="n"/>
      <c r="D319" s="24" t="n"/>
      <c r="E319" s="44">
        <f>IF(D319="","",IFERROR(VLOOKUP(D319,Products!$A$5:$B$204,2,FALSE),"SKU not found"))</f>
        <v/>
      </c>
      <c r="F319" s="25" t="n"/>
      <c r="G319" s="30" t="n"/>
      <c r="H319" s="40">
        <f>IF(OR(F319="",G319=""),"",ROUND(F319*G319,2))</f>
        <v/>
      </c>
      <c r="I319" s="43" t="n"/>
      <c r="J319" s="25" t="n"/>
      <c r="K319" s="38">
        <f>IF(D319="","",MAX(0,F319-J319))</f>
        <v/>
      </c>
      <c r="L319" s="39">
        <f>IF(D319="","",IF(J319&gt;=F319,"Received",IF(J319&gt;0,"Partly received","Open")))</f>
        <v/>
      </c>
      <c r="M319" s="40">
        <f>IF(OR(D319="",G319=""),"",ROUND(K319*G319,2))</f>
        <v/>
      </c>
    </row>
    <row r="320">
      <c r="A320" s="24" t="n"/>
      <c r="B320" s="43" t="n"/>
      <c r="C320" s="24" t="n"/>
      <c r="D320" s="24" t="n"/>
      <c r="E320" s="44">
        <f>IF(D320="","",IFERROR(VLOOKUP(D320,Products!$A$5:$B$204,2,FALSE),"SKU not found"))</f>
        <v/>
      </c>
      <c r="F320" s="25" t="n"/>
      <c r="G320" s="30" t="n"/>
      <c r="H320" s="40">
        <f>IF(OR(F320="",G320=""),"",ROUND(F320*G320,2))</f>
        <v/>
      </c>
      <c r="I320" s="43" t="n"/>
      <c r="J320" s="25" t="n"/>
      <c r="K320" s="38">
        <f>IF(D320="","",MAX(0,F320-J320))</f>
        <v/>
      </c>
      <c r="L320" s="39">
        <f>IF(D320="","",IF(J320&gt;=F320,"Received",IF(J320&gt;0,"Partly received","Open")))</f>
        <v/>
      </c>
      <c r="M320" s="40">
        <f>IF(OR(D320="",G320=""),"",ROUND(K320*G320,2))</f>
        <v/>
      </c>
    </row>
    <row r="321">
      <c r="A321" s="24" t="n"/>
      <c r="B321" s="43" t="n"/>
      <c r="C321" s="24" t="n"/>
      <c r="D321" s="24" t="n"/>
      <c r="E321" s="44">
        <f>IF(D321="","",IFERROR(VLOOKUP(D321,Products!$A$5:$B$204,2,FALSE),"SKU not found"))</f>
        <v/>
      </c>
      <c r="F321" s="25" t="n"/>
      <c r="G321" s="30" t="n"/>
      <c r="H321" s="40">
        <f>IF(OR(F321="",G321=""),"",ROUND(F321*G321,2))</f>
        <v/>
      </c>
      <c r="I321" s="43" t="n"/>
      <c r="J321" s="25" t="n"/>
      <c r="K321" s="38">
        <f>IF(D321="","",MAX(0,F321-J321))</f>
        <v/>
      </c>
      <c r="L321" s="39">
        <f>IF(D321="","",IF(J321&gt;=F321,"Received",IF(J321&gt;0,"Partly received","Open")))</f>
        <v/>
      </c>
      <c r="M321" s="40">
        <f>IF(OR(D321="",G321=""),"",ROUND(K321*G321,2))</f>
        <v/>
      </c>
    </row>
    <row r="322">
      <c r="A322" s="24" t="n"/>
      <c r="B322" s="43" t="n"/>
      <c r="C322" s="24" t="n"/>
      <c r="D322" s="24" t="n"/>
      <c r="E322" s="44">
        <f>IF(D322="","",IFERROR(VLOOKUP(D322,Products!$A$5:$B$204,2,FALSE),"SKU not found"))</f>
        <v/>
      </c>
      <c r="F322" s="25" t="n"/>
      <c r="G322" s="30" t="n"/>
      <c r="H322" s="40">
        <f>IF(OR(F322="",G322=""),"",ROUND(F322*G322,2))</f>
        <v/>
      </c>
      <c r="I322" s="43" t="n"/>
      <c r="J322" s="25" t="n"/>
      <c r="K322" s="38">
        <f>IF(D322="","",MAX(0,F322-J322))</f>
        <v/>
      </c>
      <c r="L322" s="39">
        <f>IF(D322="","",IF(J322&gt;=F322,"Received",IF(J322&gt;0,"Partly received","Open")))</f>
        <v/>
      </c>
      <c r="M322" s="40">
        <f>IF(OR(D322="",G322=""),"",ROUND(K322*G322,2))</f>
        <v/>
      </c>
    </row>
    <row r="323">
      <c r="A323" s="24" t="n"/>
      <c r="B323" s="43" t="n"/>
      <c r="C323" s="24" t="n"/>
      <c r="D323" s="24" t="n"/>
      <c r="E323" s="44">
        <f>IF(D323="","",IFERROR(VLOOKUP(D323,Products!$A$5:$B$204,2,FALSE),"SKU not found"))</f>
        <v/>
      </c>
      <c r="F323" s="25" t="n"/>
      <c r="G323" s="30" t="n"/>
      <c r="H323" s="40">
        <f>IF(OR(F323="",G323=""),"",ROUND(F323*G323,2))</f>
        <v/>
      </c>
      <c r="I323" s="43" t="n"/>
      <c r="J323" s="25" t="n"/>
      <c r="K323" s="38">
        <f>IF(D323="","",MAX(0,F323-J323))</f>
        <v/>
      </c>
      <c r="L323" s="39">
        <f>IF(D323="","",IF(J323&gt;=F323,"Received",IF(J323&gt;0,"Partly received","Open")))</f>
        <v/>
      </c>
      <c r="M323" s="40">
        <f>IF(OR(D323="",G323=""),"",ROUND(K323*G323,2))</f>
        <v/>
      </c>
    </row>
    <row r="324">
      <c r="A324" s="24" t="n"/>
      <c r="B324" s="43" t="n"/>
      <c r="C324" s="24" t="n"/>
      <c r="D324" s="24" t="n"/>
      <c r="E324" s="44">
        <f>IF(D324="","",IFERROR(VLOOKUP(D324,Products!$A$5:$B$204,2,FALSE),"SKU not found"))</f>
        <v/>
      </c>
      <c r="F324" s="25" t="n"/>
      <c r="G324" s="30" t="n"/>
      <c r="H324" s="40">
        <f>IF(OR(F324="",G324=""),"",ROUND(F324*G324,2))</f>
        <v/>
      </c>
      <c r="I324" s="43" t="n"/>
      <c r="J324" s="25" t="n"/>
      <c r="K324" s="38">
        <f>IF(D324="","",MAX(0,F324-J324))</f>
        <v/>
      </c>
      <c r="L324" s="39">
        <f>IF(D324="","",IF(J324&gt;=F324,"Received",IF(J324&gt;0,"Partly received","Open")))</f>
        <v/>
      </c>
      <c r="M324" s="40">
        <f>IF(OR(D324="",G324=""),"",ROUND(K324*G324,2))</f>
        <v/>
      </c>
    </row>
    <row r="325">
      <c r="A325" s="24" t="n"/>
      <c r="B325" s="43" t="n"/>
      <c r="C325" s="24" t="n"/>
      <c r="D325" s="24" t="n"/>
      <c r="E325" s="44">
        <f>IF(D325="","",IFERROR(VLOOKUP(D325,Products!$A$5:$B$204,2,FALSE),"SKU not found"))</f>
        <v/>
      </c>
      <c r="F325" s="25" t="n"/>
      <c r="G325" s="30" t="n"/>
      <c r="H325" s="40">
        <f>IF(OR(F325="",G325=""),"",ROUND(F325*G325,2))</f>
        <v/>
      </c>
      <c r="I325" s="43" t="n"/>
      <c r="J325" s="25" t="n"/>
      <c r="K325" s="38">
        <f>IF(D325="","",MAX(0,F325-J325))</f>
        <v/>
      </c>
      <c r="L325" s="39">
        <f>IF(D325="","",IF(J325&gt;=F325,"Received",IF(J325&gt;0,"Partly received","Open")))</f>
        <v/>
      </c>
      <c r="M325" s="40">
        <f>IF(OR(D325="",G325=""),"",ROUND(K325*G325,2))</f>
        <v/>
      </c>
    </row>
    <row r="326">
      <c r="A326" s="24" t="n"/>
      <c r="B326" s="43" t="n"/>
      <c r="C326" s="24" t="n"/>
      <c r="D326" s="24" t="n"/>
      <c r="E326" s="44">
        <f>IF(D326="","",IFERROR(VLOOKUP(D326,Products!$A$5:$B$204,2,FALSE),"SKU not found"))</f>
        <v/>
      </c>
      <c r="F326" s="25" t="n"/>
      <c r="G326" s="30" t="n"/>
      <c r="H326" s="40">
        <f>IF(OR(F326="",G326=""),"",ROUND(F326*G326,2))</f>
        <v/>
      </c>
      <c r="I326" s="43" t="n"/>
      <c r="J326" s="25" t="n"/>
      <c r="K326" s="38">
        <f>IF(D326="","",MAX(0,F326-J326))</f>
        <v/>
      </c>
      <c r="L326" s="39">
        <f>IF(D326="","",IF(J326&gt;=F326,"Received",IF(J326&gt;0,"Partly received","Open")))</f>
        <v/>
      </c>
      <c r="M326" s="40">
        <f>IF(OR(D326="",G326=""),"",ROUND(K326*G326,2))</f>
        <v/>
      </c>
    </row>
    <row r="327">
      <c r="A327" s="24" t="n"/>
      <c r="B327" s="43" t="n"/>
      <c r="C327" s="24" t="n"/>
      <c r="D327" s="24" t="n"/>
      <c r="E327" s="44">
        <f>IF(D327="","",IFERROR(VLOOKUP(D327,Products!$A$5:$B$204,2,FALSE),"SKU not found"))</f>
        <v/>
      </c>
      <c r="F327" s="25" t="n"/>
      <c r="G327" s="30" t="n"/>
      <c r="H327" s="40">
        <f>IF(OR(F327="",G327=""),"",ROUND(F327*G327,2))</f>
        <v/>
      </c>
      <c r="I327" s="43" t="n"/>
      <c r="J327" s="25" t="n"/>
      <c r="K327" s="38">
        <f>IF(D327="","",MAX(0,F327-J327))</f>
        <v/>
      </c>
      <c r="L327" s="39">
        <f>IF(D327="","",IF(J327&gt;=F327,"Received",IF(J327&gt;0,"Partly received","Open")))</f>
        <v/>
      </c>
      <c r="M327" s="40">
        <f>IF(OR(D327="",G327=""),"",ROUND(K327*G327,2))</f>
        <v/>
      </c>
    </row>
    <row r="328">
      <c r="A328" s="24" t="n"/>
      <c r="B328" s="43" t="n"/>
      <c r="C328" s="24" t="n"/>
      <c r="D328" s="24" t="n"/>
      <c r="E328" s="44">
        <f>IF(D328="","",IFERROR(VLOOKUP(D328,Products!$A$5:$B$204,2,FALSE),"SKU not found"))</f>
        <v/>
      </c>
      <c r="F328" s="25" t="n"/>
      <c r="G328" s="30" t="n"/>
      <c r="H328" s="40">
        <f>IF(OR(F328="",G328=""),"",ROUND(F328*G328,2))</f>
        <v/>
      </c>
      <c r="I328" s="43" t="n"/>
      <c r="J328" s="25" t="n"/>
      <c r="K328" s="38">
        <f>IF(D328="","",MAX(0,F328-J328))</f>
        <v/>
      </c>
      <c r="L328" s="39">
        <f>IF(D328="","",IF(J328&gt;=F328,"Received",IF(J328&gt;0,"Partly received","Open")))</f>
        <v/>
      </c>
      <c r="M328" s="40">
        <f>IF(OR(D328="",G328=""),"",ROUND(K328*G328,2))</f>
        <v/>
      </c>
    </row>
    <row r="329">
      <c r="A329" s="24" t="n"/>
      <c r="B329" s="43" t="n"/>
      <c r="C329" s="24" t="n"/>
      <c r="D329" s="24" t="n"/>
      <c r="E329" s="44">
        <f>IF(D329="","",IFERROR(VLOOKUP(D329,Products!$A$5:$B$204,2,FALSE),"SKU not found"))</f>
        <v/>
      </c>
      <c r="F329" s="25" t="n"/>
      <c r="G329" s="30" t="n"/>
      <c r="H329" s="40">
        <f>IF(OR(F329="",G329=""),"",ROUND(F329*G329,2))</f>
        <v/>
      </c>
      <c r="I329" s="43" t="n"/>
      <c r="J329" s="25" t="n"/>
      <c r="K329" s="38">
        <f>IF(D329="","",MAX(0,F329-J329))</f>
        <v/>
      </c>
      <c r="L329" s="39">
        <f>IF(D329="","",IF(J329&gt;=F329,"Received",IF(J329&gt;0,"Partly received","Open")))</f>
        <v/>
      </c>
      <c r="M329" s="40">
        <f>IF(OR(D329="",G329=""),"",ROUND(K329*G329,2))</f>
        <v/>
      </c>
    </row>
    <row r="330">
      <c r="A330" s="24" t="n"/>
      <c r="B330" s="43" t="n"/>
      <c r="C330" s="24" t="n"/>
      <c r="D330" s="24" t="n"/>
      <c r="E330" s="44">
        <f>IF(D330="","",IFERROR(VLOOKUP(D330,Products!$A$5:$B$204,2,FALSE),"SKU not found"))</f>
        <v/>
      </c>
      <c r="F330" s="25" t="n"/>
      <c r="G330" s="30" t="n"/>
      <c r="H330" s="40">
        <f>IF(OR(F330="",G330=""),"",ROUND(F330*G330,2))</f>
        <v/>
      </c>
      <c r="I330" s="43" t="n"/>
      <c r="J330" s="25" t="n"/>
      <c r="K330" s="38">
        <f>IF(D330="","",MAX(0,F330-J330))</f>
        <v/>
      </c>
      <c r="L330" s="39">
        <f>IF(D330="","",IF(J330&gt;=F330,"Received",IF(J330&gt;0,"Partly received","Open")))</f>
        <v/>
      </c>
      <c r="M330" s="40">
        <f>IF(OR(D330="",G330=""),"",ROUND(K330*G330,2))</f>
        <v/>
      </c>
    </row>
    <row r="331">
      <c r="A331" s="24" t="n"/>
      <c r="B331" s="43" t="n"/>
      <c r="C331" s="24" t="n"/>
      <c r="D331" s="24" t="n"/>
      <c r="E331" s="44">
        <f>IF(D331="","",IFERROR(VLOOKUP(D331,Products!$A$5:$B$204,2,FALSE),"SKU not found"))</f>
        <v/>
      </c>
      <c r="F331" s="25" t="n"/>
      <c r="G331" s="30" t="n"/>
      <c r="H331" s="40">
        <f>IF(OR(F331="",G331=""),"",ROUND(F331*G331,2))</f>
        <v/>
      </c>
      <c r="I331" s="43" t="n"/>
      <c r="J331" s="25" t="n"/>
      <c r="K331" s="38">
        <f>IF(D331="","",MAX(0,F331-J331))</f>
        <v/>
      </c>
      <c r="L331" s="39">
        <f>IF(D331="","",IF(J331&gt;=F331,"Received",IF(J331&gt;0,"Partly received","Open")))</f>
        <v/>
      </c>
      <c r="M331" s="40">
        <f>IF(OR(D331="",G331=""),"",ROUND(K331*G331,2))</f>
        <v/>
      </c>
    </row>
    <row r="332">
      <c r="A332" s="24" t="n"/>
      <c r="B332" s="43" t="n"/>
      <c r="C332" s="24" t="n"/>
      <c r="D332" s="24" t="n"/>
      <c r="E332" s="44">
        <f>IF(D332="","",IFERROR(VLOOKUP(D332,Products!$A$5:$B$204,2,FALSE),"SKU not found"))</f>
        <v/>
      </c>
      <c r="F332" s="25" t="n"/>
      <c r="G332" s="30" t="n"/>
      <c r="H332" s="40">
        <f>IF(OR(F332="",G332=""),"",ROUND(F332*G332,2))</f>
        <v/>
      </c>
      <c r="I332" s="43" t="n"/>
      <c r="J332" s="25" t="n"/>
      <c r="K332" s="38">
        <f>IF(D332="","",MAX(0,F332-J332))</f>
        <v/>
      </c>
      <c r="L332" s="39">
        <f>IF(D332="","",IF(J332&gt;=F332,"Received",IF(J332&gt;0,"Partly received","Open")))</f>
        <v/>
      </c>
      <c r="M332" s="40">
        <f>IF(OR(D332="",G332=""),"",ROUND(K332*G332,2))</f>
        <v/>
      </c>
    </row>
    <row r="333">
      <c r="A333" s="24" t="n"/>
      <c r="B333" s="43" t="n"/>
      <c r="C333" s="24" t="n"/>
      <c r="D333" s="24" t="n"/>
      <c r="E333" s="44">
        <f>IF(D333="","",IFERROR(VLOOKUP(D333,Products!$A$5:$B$204,2,FALSE),"SKU not found"))</f>
        <v/>
      </c>
      <c r="F333" s="25" t="n"/>
      <c r="G333" s="30" t="n"/>
      <c r="H333" s="40">
        <f>IF(OR(F333="",G333=""),"",ROUND(F333*G333,2))</f>
        <v/>
      </c>
      <c r="I333" s="43" t="n"/>
      <c r="J333" s="25" t="n"/>
      <c r="K333" s="38">
        <f>IF(D333="","",MAX(0,F333-J333))</f>
        <v/>
      </c>
      <c r="L333" s="39">
        <f>IF(D333="","",IF(J333&gt;=F333,"Received",IF(J333&gt;0,"Partly received","Open")))</f>
        <v/>
      </c>
      <c r="M333" s="40">
        <f>IF(OR(D333="",G333=""),"",ROUND(K333*G333,2))</f>
        <v/>
      </c>
    </row>
    <row r="334">
      <c r="A334" s="24" t="n"/>
      <c r="B334" s="43" t="n"/>
      <c r="C334" s="24" t="n"/>
      <c r="D334" s="24" t="n"/>
      <c r="E334" s="44">
        <f>IF(D334="","",IFERROR(VLOOKUP(D334,Products!$A$5:$B$204,2,FALSE),"SKU not found"))</f>
        <v/>
      </c>
      <c r="F334" s="25" t="n"/>
      <c r="G334" s="30" t="n"/>
      <c r="H334" s="40">
        <f>IF(OR(F334="",G334=""),"",ROUND(F334*G334,2))</f>
        <v/>
      </c>
      <c r="I334" s="43" t="n"/>
      <c r="J334" s="25" t="n"/>
      <c r="K334" s="38">
        <f>IF(D334="","",MAX(0,F334-J334))</f>
        <v/>
      </c>
      <c r="L334" s="39">
        <f>IF(D334="","",IF(J334&gt;=F334,"Received",IF(J334&gt;0,"Partly received","Open")))</f>
        <v/>
      </c>
      <c r="M334" s="40">
        <f>IF(OR(D334="",G334=""),"",ROUND(K334*G334,2))</f>
        <v/>
      </c>
    </row>
    <row r="335">
      <c r="A335" s="24" t="n"/>
      <c r="B335" s="43" t="n"/>
      <c r="C335" s="24" t="n"/>
      <c r="D335" s="24" t="n"/>
      <c r="E335" s="44">
        <f>IF(D335="","",IFERROR(VLOOKUP(D335,Products!$A$5:$B$204,2,FALSE),"SKU not found"))</f>
        <v/>
      </c>
      <c r="F335" s="25" t="n"/>
      <c r="G335" s="30" t="n"/>
      <c r="H335" s="40">
        <f>IF(OR(F335="",G335=""),"",ROUND(F335*G335,2))</f>
        <v/>
      </c>
      <c r="I335" s="43" t="n"/>
      <c r="J335" s="25" t="n"/>
      <c r="K335" s="38">
        <f>IF(D335="","",MAX(0,F335-J335))</f>
        <v/>
      </c>
      <c r="L335" s="39">
        <f>IF(D335="","",IF(J335&gt;=F335,"Received",IF(J335&gt;0,"Partly received","Open")))</f>
        <v/>
      </c>
      <c r="M335" s="40">
        <f>IF(OR(D335="",G335=""),"",ROUND(K335*G335,2))</f>
        <v/>
      </c>
    </row>
    <row r="336">
      <c r="A336" s="24" t="n"/>
      <c r="B336" s="43" t="n"/>
      <c r="C336" s="24" t="n"/>
      <c r="D336" s="24" t="n"/>
      <c r="E336" s="44">
        <f>IF(D336="","",IFERROR(VLOOKUP(D336,Products!$A$5:$B$204,2,FALSE),"SKU not found"))</f>
        <v/>
      </c>
      <c r="F336" s="25" t="n"/>
      <c r="G336" s="30" t="n"/>
      <c r="H336" s="40">
        <f>IF(OR(F336="",G336=""),"",ROUND(F336*G336,2))</f>
        <v/>
      </c>
      <c r="I336" s="43" t="n"/>
      <c r="J336" s="25" t="n"/>
      <c r="K336" s="38">
        <f>IF(D336="","",MAX(0,F336-J336))</f>
        <v/>
      </c>
      <c r="L336" s="39">
        <f>IF(D336="","",IF(J336&gt;=F336,"Received",IF(J336&gt;0,"Partly received","Open")))</f>
        <v/>
      </c>
      <c r="M336" s="40">
        <f>IF(OR(D336="",G336=""),"",ROUND(K336*G336,2))</f>
        <v/>
      </c>
    </row>
    <row r="337">
      <c r="A337" s="24" t="n"/>
      <c r="B337" s="43" t="n"/>
      <c r="C337" s="24" t="n"/>
      <c r="D337" s="24" t="n"/>
      <c r="E337" s="44">
        <f>IF(D337="","",IFERROR(VLOOKUP(D337,Products!$A$5:$B$204,2,FALSE),"SKU not found"))</f>
        <v/>
      </c>
      <c r="F337" s="25" t="n"/>
      <c r="G337" s="30" t="n"/>
      <c r="H337" s="40">
        <f>IF(OR(F337="",G337=""),"",ROUND(F337*G337,2))</f>
        <v/>
      </c>
      <c r="I337" s="43" t="n"/>
      <c r="J337" s="25" t="n"/>
      <c r="K337" s="38">
        <f>IF(D337="","",MAX(0,F337-J337))</f>
        <v/>
      </c>
      <c r="L337" s="39">
        <f>IF(D337="","",IF(J337&gt;=F337,"Received",IF(J337&gt;0,"Partly received","Open")))</f>
        <v/>
      </c>
      <c r="M337" s="40">
        <f>IF(OR(D337="",G337=""),"",ROUND(K337*G337,2))</f>
        <v/>
      </c>
    </row>
    <row r="338">
      <c r="A338" s="24" t="n"/>
      <c r="B338" s="43" t="n"/>
      <c r="C338" s="24" t="n"/>
      <c r="D338" s="24" t="n"/>
      <c r="E338" s="44">
        <f>IF(D338="","",IFERROR(VLOOKUP(D338,Products!$A$5:$B$204,2,FALSE),"SKU not found"))</f>
        <v/>
      </c>
      <c r="F338" s="25" t="n"/>
      <c r="G338" s="30" t="n"/>
      <c r="H338" s="40">
        <f>IF(OR(F338="",G338=""),"",ROUND(F338*G338,2))</f>
        <v/>
      </c>
      <c r="I338" s="43" t="n"/>
      <c r="J338" s="25" t="n"/>
      <c r="K338" s="38">
        <f>IF(D338="","",MAX(0,F338-J338))</f>
        <v/>
      </c>
      <c r="L338" s="39">
        <f>IF(D338="","",IF(J338&gt;=F338,"Received",IF(J338&gt;0,"Partly received","Open")))</f>
        <v/>
      </c>
      <c r="M338" s="40">
        <f>IF(OR(D338="",G338=""),"",ROUND(K338*G338,2))</f>
        <v/>
      </c>
    </row>
    <row r="339">
      <c r="A339" s="24" t="n"/>
      <c r="B339" s="43" t="n"/>
      <c r="C339" s="24" t="n"/>
      <c r="D339" s="24" t="n"/>
      <c r="E339" s="44">
        <f>IF(D339="","",IFERROR(VLOOKUP(D339,Products!$A$5:$B$204,2,FALSE),"SKU not found"))</f>
        <v/>
      </c>
      <c r="F339" s="25" t="n"/>
      <c r="G339" s="30" t="n"/>
      <c r="H339" s="40">
        <f>IF(OR(F339="",G339=""),"",ROUND(F339*G339,2))</f>
        <v/>
      </c>
      <c r="I339" s="43" t="n"/>
      <c r="J339" s="25" t="n"/>
      <c r="K339" s="38">
        <f>IF(D339="","",MAX(0,F339-J339))</f>
        <v/>
      </c>
      <c r="L339" s="39">
        <f>IF(D339="","",IF(J339&gt;=F339,"Received",IF(J339&gt;0,"Partly received","Open")))</f>
        <v/>
      </c>
      <c r="M339" s="40">
        <f>IF(OR(D339="",G339=""),"",ROUND(K339*G339,2))</f>
        <v/>
      </c>
    </row>
    <row r="340">
      <c r="A340" s="24" t="n"/>
      <c r="B340" s="43" t="n"/>
      <c r="C340" s="24" t="n"/>
      <c r="D340" s="24" t="n"/>
      <c r="E340" s="44">
        <f>IF(D340="","",IFERROR(VLOOKUP(D340,Products!$A$5:$B$204,2,FALSE),"SKU not found"))</f>
        <v/>
      </c>
      <c r="F340" s="25" t="n"/>
      <c r="G340" s="30" t="n"/>
      <c r="H340" s="40">
        <f>IF(OR(F340="",G340=""),"",ROUND(F340*G340,2))</f>
        <v/>
      </c>
      <c r="I340" s="43" t="n"/>
      <c r="J340" s="25" t="n"/>
      <c r="K340" s="38">
        <f>IF(D340="","",MAX(0,F340-J340))</f>
        <v/>
      </c>
      <c r="L340" s="39">
        <f>IF(D340="","",IF(J340&gt;=F340,"Received",IF(J340&gt;0,"Partly received","Open")))</f>
        <v/>
      </c>
      <c r="M340" s="40">
        <f>IF(OR(D340="",G340=""),"",ROUND(K340*G340,2))</f>
        <v/>
      </c>
    </row>
    <row r="341">
      <c r="A341" s="24" t="n"/>
      <c r="B341" s="43" t="n"/>
      <c r="C341" s="24" t="n"/>
      <c r="D341" s="24" t="n"/>
      <c r="E341" s="44">
        <f>IF(D341="","",IFERROR(VLOOKUP(D341,Products!$A$5:$B$204,2,FALSE),"SKU not found"))</f>
        <v/>
      </c>
      <c r="F341" s="25" t="n"/>
      <c r="G341" s="30" t="n"/>
      <c r="H341" s="40">
        <f>IF(OR(F341="",G341=""),"",ROUND(F341*G341,2))</f>
        <v/>
      </c>
      <c r="I341" s="43" t="n"/>
      <c r="J341" s="25" t="n"/>
      <c r="K341" s="38">
        <f>IF(D341="","",MAX(0,F341-J341))</f>
        <v/>
      </c>
      <c r="L341" s="39">
        <f>IF(D341="","",IF(J341&gt;=F341,"Received",IF(J341&gt;0,"Partly received","Open")))</f>
        <v/>
      </c>
      <c r="M341" s="40">
        <f>IF(OR(D341="",G341=""),"",ROUND(K341*G341,2))</f>
        <v/>
      </c>
    </row>
    <row r="342">
      <c r="A342" s="24" t="n"/>
      <c r="B342" s="43" t="n"/>
      <c r="C342" s="24" t="n"/>
      <c r="D342" s="24" t="n"/>
      <c r="E342" s="44">
        <f>IF(D342="","",IFERROR(VLOOKUP(D342,Products!$A$5:$B$204,2,FALSE),"SKU not found"))</f>
        <v/>
      </c>
      <c r="F342" s="25" t="n"/>
      <c r="G342" s="30" t="n"/>
      <c r="H342" s="40">
        <f>IF(OR(F342="",G342=""),"",ROUND(F342*G342,2))</f>
        <v/>
      </c>
      <c r="I342" s="43" t="n"/>
      <c r="J342" s="25" t="n"/>
      <c r="K342" s="38">
        <f>IF(D342="","",MAX(0,F342-J342))</f>
        <v/>
      </c>
      <c r="L342" s="39">
        <f>IF(D342="","",IF(J342&gt;=F342,"Received",IF(J342&gt;0,"Partly received","Open")))</f>
        <v/>
      </c>
      <c r="M342" s="40">
        <f>IF(OR(D342="",G342=""),"",ROUND(K342*G342,2))</f>
        <v/>
      </c>
    </row>
    <row r="343">
      <c r="A343" s="24" t="n"/>
      <c r="B343" s="43" t="n"/>
      <c r="C343" s="24" t="n"/>
      <c r="D343" s="24" t="n"/>
      <c r="E343" s="44">
        <f>IF(D343="","",IFERROR(VLOOKUP(D343,Products!$A$5:$B$204,2,FALSE),"SKU not found"))</f>
        <v/>
      </c>
      <c r="F343" s="25" t="n"/>
      <c r="G343" s="30" t="n"/>
      <c r="H343" s="40">
        <f>IF(OR(F343="",G343=""),"",ROUND(F343*G343,2))</f>
        <v/>
      </c>
      <c r="I343" s="43" t="n"/>
      <c r="J343" s="25" t="n"/>
      <c r="K343" s="38">
        <f>IF(D343="","",MAX(0,F343-J343))</f>
        <v/>
      </c>
      <c r="L343" s="39">
        <f>IF(D343="","",IF(J343&gt;=F343,"Received",IF(J343&gt;0,"Partly received","Open")))</f>
        <v/>
      </c>
      <c r="M343" s="40">
        <f>IF(OR(D343="",G343=""),"",ROUND(K343*G343,2))</f>
        <v/>
      </c>
    </row>
    <row r="344">
      <c r="A344" s="24" t="n"/>
      <c r="B344" s="43" t="n"/>
      <c r="C344" s="24" t="n"/>
      <c r="D344" s="24" t="n"/>
      <c r="E344" s="44">
        <f>IF(D344="","",IFERROR(VLOOKUP(D344,Products!$A$5:$B$204,2,FALSE),"SKU not found"))</f>
        <v/>
      </c>
      <c r="F344" s="25" t="n"/>
      <c r="G344" s="30" t="n"/>
      <c r="H344" s="40">
        <f>IF(OR(F344="",G344=""),"",ROUND(F344*G344,2))</f>
        <v/>
      </c>
      <c r="I344" s="43" t="n"/>
      <c r="J344" s="25" t="n"/>
      <c r="K344" s="38">
        <f>IF(D344="","",MAX(0,F344-J344))</f>
        <v/>
      </c>
      <c r="L344" s="39">
        <f>IF(D344="","",IF(J344&gt;=F344,"Received",IF(J344&gt;0,"Partly received","Open")))</f>
        <v/>
      </c>
      <c r="M344" s="40">
        <f>IF(OR(D344="",G344=""),"",ROUND(K344*G344,2))</f>
        <v/>
      </c>
    </row>
    <row r="345">
      <c r="A345" s="24" t="n"/>
      <c r="B345" s="43" t="n"/>
      <c r="C345" s="24" t="n"/>
      <c r="D345" s="24" t="n"/>
      <c r="E345" s="44">
        <f>IF(D345="","",IFERROR(VLOOKUP(D345,Products!$A$5:$B$204,2,FALSE),"SKU not found"))</f>
        <v/>
      </c>
      <c r="F345" s="25" t="n"/>
      <c r="G345" s="30" t="n"/>
      <c r="H345" s="40">
        <f>IF(OR(F345="",G345=""),"",ROUND(F345*G345,2))</f>
        <v/>
      </c>
      <c r="I345" s="43" t="n"/>
      <c r="J345" s="25" t="n"/>
      <c r="K345" s="38">
        <f>IF(D345="","",MAX(0,F345-J345))</f>
        <v/>
      </c>
      <c r="L345" s="39">
        <f>IF(D345="","",IF(J345&gt;=F345,"Received",IF(J345&gt;0,"Partly received","Open")))</f>
        <v/>
      </c>
      <c r="M345" s="40">
        <f>IF(OR(D345="",G345=""),"",ROUND(K345*G345,2))</f>
        <v/>
      </c>
    </row>
    <row r="346">
      <c r="A346" s="24" t="n"/>
      <c r="B346" s="43" t="n"/>
      <c r="C346" s="24" t="n"/>
      <c r="D346" s="24" t="n"/>
      <c r="E346" s="44">
        <f>IF(D346="","",IFERROR(VLOOKUP(D346,Products!$A$5:$B$204,2,FALSE),"SKU not found"))</f>
        <v/>
      </c>
      <c r="F346" s="25" t="n"/>
      <c r="G346" s="30" t="n"/>
      <c r="H346" s="40">
        <f>IF(OR(F346="",G346=""),"",ROUND(F346*G346,2))</f>
        <v/>
      </c>
      <c r="I346" s="43" t="n"/>
      <c r="J346" s="25" t="n"/>
      <c r="K346" s="38">
        <f>IF(D346="","",MAX(0,F346-J346))</f>
        <v/>
      </c>
      <c r="L346" s="39">
        <f>IF(D346="","",IF(J346&gt;=F346,"Received",IF(J346&gt;0,"Partly received","Open")))</f>
        <v/>
      </c>
      <c r="M346" s="40">
        <f>IF(OR(D346="",G346=""),"",ROUND(K346*G346,2))</f>
        <v/>
      </c>
    </row>
    <row r="347">
      <c r="A347" s="24" t="n"/>
      <c r="B347" s="43" t="n"/>
      <c r="C347" s="24" t="n"/>
      <c r="D347" s="24" t="n"/>
      <c r="E347" s="44">
        <f>IF(D347="","",IFERROR(VLOOKUP(D347,Products!$A$5:$B$204,2,FALSE),"SKU not found"))</f>
        <v/>
      </c>
      <c r="F347" s="25" t="n"/>
      <c r="G347" s="30" t="n"/>
      <c r="H347" s="40">
        <f>IF(OR(F347="",G347=""),"",ROUND(F347*G347,2))</f>
        <v/>
      </c>
      <c r="I347" s="43" t="n"/>
      <c r="J347" s="25" t="n"/>
      <c r="K347" s="38">
        <f>IF(D347="","",MAX(0,F347-J347))</f>
        <v/>
      </c>
      <c r="L347" s="39">
        <f>IF(D347="","",IF(J347&gt;=F347,"Received",IF(J347&gt;0,"Partly received","Open")))</f>
        <v/>
      </c>
      <c r="M347" s="40">
        <f>IF(OR(D347="",G347=""),"",ROUND(K347*G347,2))</f>
        <v/>
      </c>
    </row>
    <row r="348">
      <c r="A348" s="24" t="n"/>
      <c r="B348" s="43" t="n"/>
      <c r="C348" s="24" t="n"/>
      <c r="D348" s="24" t="n"/>
      <c r="E348" s="44">
        <f>IF(D348="","",IFERROR(VLOOKUP(D348,Products!$A$5:$B$204,2,FALSE),"SKU not found"))</f>
        <v/>
      </c>
      <c r="F348" s="25" t="n"/>
      <c r="G348" s="30" t="n"/>
      <c r="H348" s="40">
        <f>IF(OR(F348="",G348=""),"",ROUND(F348*G348,2))</f>
        <v/>
      </c>
      <c r="I348" s="43" t="n"/>
      <c r="J348" s="25" t="n"/>
      <c r="K348" s="38">
        <f>IF(D348="","",MAX(0,F348-J348))</f>
        <v/>
      </c>
      <c r="L348" s="39">
        <f>IF(D348="","",IF(J348&gt;=F348,"Received",IF(J348&gt;0,"Partly received","Open")))</f>
        <v/>
      </c>
      <c r="M348" s="40">
        <f>IF(OR(D348="",G348=""),"",ROUND(K348*G348,2))</f>
        <v/>
      </c>
    </row>
    <row r="349">
      <c r="A349" s="24" t="n"/>
      <c r="B349" s="43" t="n"/>
      <c r="C349" s="24" t="n"/>
      <c r="D349" s="24" t="n"/>
      <c r="E349" s="44">
        <f>IF(D349="","",IFERROR(VLOOKUP(D349,Products!$A$5:$B$204,2,FALSE),"SKU not found"))</f>
        <v/>
      </c>
      <c r="F349" s="25" t="n"/>
      <c r="G349" s="30" t="n"/>
      <c r="H349" s="40">
        <f>IF(OR(F349="",G349=""),"",ROUND(F349*G349,2))</f>
        <v/>
      </c>
      <c r="I349" s="43" t="n"/>
      <c r="J349" s="25" t="n"/>
      <c r="K349" s="38">
        <f>IF(D349="","",MAX(0,F349-J349))</f>
        <v/>
      </c>
      <c r="L349" s="39">
        <f>IF(D349="","",IF(J349&gt;=F349,"Received",IF(J349&gt;0,"Partly received","Open")))</f>
        <v/>
      </c>
      <c r="M349" s="40">
        <f>IF(OR(D349="",G349=""),"",ROUND(K349*G349,2))</f>
        <v/>
      </c>
    </row>
    <row r="350">
      <c r="A350" s="24" t="n"/>
      <c r="B350" s="43" t="n"/>
      <c r="C350" s="24" t="n"/>
      <c r="D350" s="24" t="n"/>
      <c r="E350" s="44">
        <f>IF(D350="","",IFERROR(VLOOKUP(D350,Products!$A$5:$B$204,2,FALSE),"SKU not found"))</f>
        <v/>
      </c>
      <c r="F350" s="25" t="n"/>
      <c r="G350" s="30" t="n"/>
      <c r="H350" s="40">
        <f>IF(OR(F350="",G350=""),"",ROUND(F350*G350,2))</f>
        <v/>
      </c>
      <c r="I350" s="43" t="n"/>
      <c r="J350" s="25" t="n"/>
      <c r="K350" s="38">
        <f>IF(D350="","",MAX(0,F350-J350))</f>
        <v/>
      </c>
      <c r="L350" s="39">
        <f>IF(D350="","",IF(J350&gt;=F350,"Received",IF(J350&gt;0,"Partly received","Open")))</f>
        <v/>
      </c>
      <c r="M350" s="40">
        <f>IF(OR(D350="",G350=""),"",ROUND(K350*G350,2))</f>
        <v/>
      </c>
    </row>
    <row r="351">
      <c r="A351" s="24" t="n"/>
      <c r="B351" s="43" t="n"/>
      <c r="C351" s="24" t="n"/>
      <c r="D351" s="24" t="n"/>
      <c r="E351" s="44">
        <f>IF(D351="","",IFERROR(VLOOKUP(D351,Products!$A$5:$B$204,2,FALSE),"SKU not found"))</f>
        <v/>
      </c>
      <c r="F351" s="25" t="n"/>
      <c r="G351" s="30" t="n"/>
      <c r="H351" s="40">
        <f>IF(OR(F351="",G351=""),"",ROUND(F351*G351,2))</f>
        <v/>
      </c>
      <c r="I351" s="43" t="n"/>
      <c r="J351" s="25" t="n"/>
      <c r="K351" s="38">
        <f>IF(D351="","",MAX(0,F351-J351))</f>
        <v/>
      </c>
      <c r="L351" s="39">
        <f>IF(D351="","",IF(J351&gt;=F351,"Received",IF(J351&gt;0,"Partly received","Open")))</f>
        <v/>
      </c>
      <c r="M351" s="40">
        <f>IF(OR(D351="",G351=""),"",ROUND(K351*G351,2))</f>
        <v/>
      </c>
    </row>
    <row r="352">
      <c r="A352" s="24" t="n"/>
      <c r="B352" s="43" t="n"/>
      <c r="C352" s="24" t="n"/>
      <c r="D352" s="24" t="n"/>
      <c r="E352" s="44">
        <f>IF(D352="","",IFERROR(VLOOKUP(D352,Products!$A$5:$B$204,2,FALSE),"SKU not found"))</f>
        <v/>
      </c>
      <c r="F352" s="25" t="n"/>
      <c r="G352" s="30" t="n"/>
      <c r="H352" s="40">
        <f>IF(OR(F352="",G352=""),"",ROUND(F352*G352,2))</f>
        <v/>
      </c>
      <c r="I352" s="43" t="n"/>
      <c r="J352" s="25" t="n"/>
      <c r="K352" s="38">
        <f>IF(D352="","",MAX(0,F352-J352))</f>
        <v/>
      </c>
      <c r="L352" s="39">
        <f>IF(D352="","",IF(J352&gt;=F352,"Received",IF(J352&gt;0,"Partly received","Open")))</f>
        <v/>
      </c>
      <c r="M352" s="40">
        <f>IF(OR(D352="",G352=""),"",ROUND(K352*G352,2))</f>
        <v/>
      </c>
    </row>
    <row r="353">
      <c r="A353" s="24" t="n"/>
      <c r="B353" s="43" t="n"/>
      <c r="C353" s="24" t="n"/>
      <c r="D353" s="24" t="n"/>
      <c r="E353" s="44">
        <f>IF(D353="","",IFERROR(VLOOKUP(D353,Products!$A$5:$B$204,2,FALSE),"SKU not found"))</f>
        <v/>
      </c>
      <c r="F353" s="25" t="n"/>
      <c r="G353" s="30" t="n"/>
      <c r="H353" s="40">
        <f>IF(OR(F353="",G353=""),"",ROUND(F353*G353,2))</f>
        <v/>
      </c>
      <c r="I353" s="43" t="n"/>
      <c r="J353" s="25" t="n"/>
      <c r="K353" s="38">
        <f>IF(D353="","",MAX(0,F353-J353))</f>
        <v/>
      </c>
      <c r="L353" s="39">
        <f>IF(D353="","",IF(J353&gt;=F353,"Received",IF(J353&gt;0,"Partly received","Open")))</f>
        <v/>
      </c>
      <c r="M353" s="40">
        <f>IF(OR(D353="",G353=""),"",ROUND(K353*G353,2))</f>
        <v/>
      </c>
    </row>
    <row r="354">
      <c r="A354" s="24" t="n"/>
      <c r="B354" s="43" t="n"/>
      <c r="C354" s="24" t="n"/>
      <c r="D354" s="24" t="n"/>
      <c r="E354" s="44">
        <f>IF(D354="","",IFERROR(VLOOKUP(D354,Products!$A$5:$B$204,2,FALSE),"SKU not found"))</f>
        <v/>
      </c>
      <c r="F354" s="25" t="n"/>
      <c r="G354" s="30" t="n"/>
      <c r="H354" s="40">
        <f>IF(OR(F354="",G354=""),"",ROUND(F354*G354,2))</f>
        <v/>
      </c>
      <c r="I354" s="43" t="n"/>
      <c r="J354" s="25" t="n"/>
      <c r="K354" s="38">
        <f>IF(D354="","",MAX(0,F354-J354))</f>
        <v/>
      </c>
      <c r="L354" s="39">
        <f>IF(D354="","",IF(J354&gt;=F354,"Received",IF(J354&gt;0,"Partly received","Open")))</f>
        <v/>
      </c>
      <c r="M354" s="40">
        <f>IF(OR(D354="",G354=""),"",ROUND(K354*G354,2))</f>
        <v/>
      </c>
    </row>
    <row r="355">
      <c r="A355" s="24" t="n"/>
      <c r="B355" s="43" t="n"/>
      <c r="C355" s="24" t="n"/>
      <c r="D355" s="24" t="n"/>
      <c r="E355" s="44">
        <f>IF(D355="","",IFERROR(VLOOKUP(D355,Products!$A$5:$B$204,2,FALSE),"SKU not found"))</f>
        <v/>
      </c>
      <c r="F355" s="25" t="n"/>
      <c r="G355" s="30" t="n"/>
      <c r="H355" s="40">
        <f>IF(OR(F355="",G355=""),"",ROUND(F355*G355,2))</f>
        <v/>
      </c>
      <c r="I355" s="43" t="n"/>
      <c r="J355" s="25" t="n"/>
      <c r="K355" s="38">
        <f>IF(D355="","",MAX(0,F355-J355))</f>
        <v/>
      </c>
      <c r="L355" s="39">
        <f>IF(D355="","",IF(J355&gt;=F355,"Received",IF(J355&gt;0,"Partly received","Open")))</f>
        <v/>
      </c>
      <c r="M355" s="40">
        <f>IF(OR(D355="",G355=""),"",ROUND(K355*G355,2))</f>
        <v/>
      </c>
    </row>
    <row r="356">
      <c r="A356" s="24" t="n"/>
      <c r="B356" s="43" t="n"/>
      <c r="C356" s="24" t="n"/>
      <c r="D356" s="24" t="n"/>
      <c r="E356" s="44">
        <f>IF(D356="","",IFERROR(VLOOKUP(D356,Products!$A$5:$B$204,2,FALSE),"SKU not found"))</f>
        <v/>
      </c>
      <c r="F356" s="25" t="n"/>
      <c r="G356" s="30" t="n"/>
      <c r="H356" s="40">
        <f>IF(OR(F356="",G356=""),"",ROUND(F356*G356,2))</f>
        <v/>
      </c>
      <c r="I356" s="43" t="n"/>
      <c r="J356" s="25" t="n"/>
      <c r="K356" s="38">
        <f>IF(D356="","",MAX(0,F356-J356))</f>
        <v/>
      </c>
      <c r="L356" s="39">
        <f>IF(D356="","",IF(J356&gt;=F356,"Received",IF(J356&gt;0,"Partly received","Open")))</f>
        <v/>
      </c>
      <c r="M356" s="40">
        <f>IF(OR(D356="",G356=""),"",ROUND(K356*G356,2))</f>
        <v/>
      </c>
    </row>
    <row r="357">
      <c r="A357" s="24" t="n"/>
      <c r="B357" s="43" t="n"/>
      <c r="C357" s="24" t="n"/>
      <c r="D357" s="24" t="n"/>
      <c r="E357" s="44">
        <f>IF(D357="","",IFERROR(VLOOKUP(D357,Products!$A$5:$B$204,2,FALSE),"SKU not found"))</f>
        <v/>
      </c>
      <c r="F357" s="25" t="n"/>
      <c r="G357" s="30" t="n"/>
      <c r="H357" s="40">
        <f>IF(OR(F357="",G357=""),"",ROUND(F357*G357,2))</f>
        <v/>
      </c>
      <c r="I357" s="43" t="n"/>
      <c r="J357" s="25" t="n"/>
      <c r="K357" s="38">
        <f>IF(D357="","",MAX(0,F357-J357))</f>
        <v/>
      </c>
      <c r="L357" s="39">
        <f>IF(D357="","",IF(J357&gt;=F357,"Received",IF(J357&gt;0,"Partly received","Open")))</f>
        <v/>
      </c>
      <c r="M357" s="40">
        <f>IF(OR(D357="",G357=""),"",ROUND(K357*G357,2))</f>
        <v/>
      </c>
    </row>
    <row r="358">
      <c r="A358" s="24" t="n"/>
      <c r="B358" s="43" t="n"/>
      <c r="C358" s="24" t="n"/>
      <c r="D358" s="24" t="n"/>
      <c r="E358" s="44">
        <f>IF(D358="","",IFERROR(VLOOKUP(D358,Products!$A$5:$B$204,2,FALSE),"SKU not found"))</f>
        <v/>
      </c>
      <c r="F358" s="25" t="n"/>
      <c r="G358" s="30" t="n"/>
      <c r="H358" s="40">
        <f>IF(OR(F358="",G358=""),"",ROUND(F358*G358,2))</f>
        <v/>
      </c>
      <c r="I358" s="43" t="n"/>
      <c r="J358" s="25" t="n"/>
      <c r="K358" s="38">
        <f>IF(D358="","",MAX(0,F358-J358))</f>
        <v/>
      </c>
      <c r="L358" s="39">
        <f>IF(D358="","",IF(J358&gt;=F358,"Received",IF(J358&gt;0,"Partly received","Open")))</f>
        <v/>
      </c>
      <c r="M358" s="40">
        <f>IF(OR(D358="",G358=""),"",ROUND(K358*G358,2))</f>
        <v/>
      </c>
    </row>
    <row r="359">
      <c r="A359" s="24" t="n"/>
      <c r="B359" s="43" t="n"/>
      <c r="C359" s="24" t="n"/>
      <c r="D359" s="24" t="n"/>
      <c r="E359" s="44">
        <f>IF(D359="","",IFERROR(VLOOKUP(D359,Products!$A$5:$B$204,2,FALSE),"SKU not found"))</f>
        <v/>
      </c>
      <c r="F359" s="25" t="n"/>
      <c r="G359" s="30" t="n"/>
      <c r="H359" s="40">
        <f>IF(OR(F359="",G359=""),"",ROUND(F359*G359,2))</f>
        <v/>
      </c>
      <c r="I359" s="43" t="n"/>
      <c r="J359" s="25" t="n"/>
      <c r="K359" s="38">
        <f>IF(D359="","",MAX(0,F359-J359))</f>
        <v/>
      </c>
      <c r="L359" s="39">
        <f>IF(D359="","",IF(J359&gt;=F359,"Received",IF(J359&gt;0,"Partly received","Open")))</f>
        <v/>
      </c>
      <c r="M359" s="40">
        <f>IF(OR(D359="",G359=""),"",ROUND(K359*G359,2))</f>
        <v/>
      </c>
    </row>
    <row r="360">
      <c r="A360" s="24" t="n"/>
      <c r="B360" s="43" t="n"/>
      <c r="C360" s="24" t="n"/>
      <c r="D360" s="24" t="n"/>
      <c r="E360" s="44">
        <f>IF(D360="","",IFERROR(VLOOKUP(D360,Products!$A$5:$B$204,2,FALSE),"SKU not found"))</f>
        <v/>
      </c>
      <c r="F360" s="25" t="n"/>
      <c r="G360" s="30" t="n"/>
      <c r="H360" s="40">
        <f>IF(OR(F360="",G360=""),"",ROUND(F360*G360,2))</f>
        <v/>
      </c>
      <c r="I360" s="43" t="n"/>
      <c r="J360" s="25" t="n"/>
      <c r="K360" s="38">
        <f>IF(D360="","",MAX(0,F360-J360))</f>
        <v/>
      </c>
      <c r="L360" s="39">
        <f>IF(D360="","",IF(J360&gt;=F360,"Received",IF(J360&gt;0,"Partly received","Open")))</f>
        <v/>
      </c>
      <c r="M360" s="40">
        <f>IF(OR(D360="",G360=""),"",ROUND(K360*G360,2))</f>
        <v/>
      </c>
    </row>
    <row r="361">
      <c r="A361" s="24" t="n"/>
      <c r="B361" s="43" t="n"/>
      <c r="C361" s="24" t="n"/>
      <c r="D361" s="24" t="n"/>
      <c r="E361" s="44">
        <f>IF(D361="","",IFERROR(VLOOKUP(D361,Products!$A$5:$B$204,2,FALSE),"SKU not found"))</f>
        <v/>
      </c>
      <c r="F361" s="25" t="n"/>
      <c r="G361" s="30" t="n"/>
      <c r="H361" s="40">
        <f>IF(OR(F361="",G361=""),"",ROUND(F361*G361,2))</f>
        <v/>
      </c>
      <c r="I361" s="43" t="n"/>
      <c r="J361" s="25" t="n"/>
      <c r="K361" s="38">
        <f>IF(D361="","",MAX(0,F361-J361))</f>
        <v/>
      </c>
      <c r="L361" s="39">
        <f>IF(D361="","",IF(J361&gt;=F361,"Received",IF(J361&gt;0,"Partly received","Open")))</f>
        <v/>
      </c>
      <c r="M361" s="40">
        <f>IF(OR(D361="",G361=""),"",ROUND(K361*G361,2))</f>
        <v/>
      </c>
    </row>
    <row r="362">
      <c r="A362" s="24" t="n"/>
      <c r="B362" s="43" t="n"/>
      <c r="C362" s="24" t="n"/>
      <c r="D362" s="24" t="n"/>
      <c r="E362" s="44">
        <f>IF(D362="","",IFERROR(VLOOKUP(D362,Products!$A$5:$B$204,2,FALSE),"SKU not found"))</f>
        <v/>
      </c>
      <c r="F362" s="25" t="n"/>
      <c r="G362" s="30" t="n"/>
      <c r="H362" s="40">
        <f>IF(OR(F362="",G362=""),"",ROUND(F362*G362,2))</f>
        <v/>
      </c>
      <c r="I362" s="43" t="n"/>
      <c r="J362" s="25" t="n"/>
      <c r="K362" s="38">
        <f>IF(D362="","",MAX(0,F362-J362))</f>
        <v/>
      </c>
      <c r="L362" s="39">
        <f>IF(D362="","",IF(J362&gt;=F362,"Received",IF(J362&gt;0,"Partly received","Open")))</f>
        <v/>
      </c>
      <c r="M362" s="40">
        <f>IF(OR(D362="",G362=""),"",ROUND(K362*G362,2))</f>
        <v/>
      </c>
    </row>
    <row r="363">
      <c r="A363" s="24" t="n"/>
      <c r="B363" s="43" t="n"/>
      <c r="C363" s="24" t="n"/>
      <c r="D363" s="24" t="n"/>
      <c r="E363" s="44">
        <f>IF(D363="","",IFERROR(VLOOKUP(D363,Products!$A$5:$B$204,2,FALSE),"SKU not found"))</f>
        <v/>
      </c>
      <c r="F363" s="25" t="n"/>
      <c r="G363" s="30" t="n"/>
      <c r="H363" s="40">
        <f>IF(OR(F363="",G363=""),"",ROUND(F363*G363,2))</f>
        <v/>
      </c>
      <c r="I363" s="43" t="n"/>
      <c r="J363" s="25" t="n"/>
      <c r="K363" s="38">
        <f>IF(D363="","",MAX(0,F363-J363))</f>
        <v/>
      </c>
      <c r="L363" s="39">
        <f>IF(D363="","",IF(J363&gt;=F363,"Received",IF(J363&gt;0,"Partly received","Open")))</f>
        <v/>
      </c>
      <c r="M363" s="40">
        <f>IF(OR(D363="",G363=""),"",ROUND(K363*G363,2))</f>
        <v/>
      </c>
    </row>
    <row r="364">
      <c r="A364" s="24" t="n"/>
      <c r="B364" s="43" t="n"/>
      <c r="C364" s="24" t="n"/>
      <c r="D364" s="24" t="n"/>
      <c r="E364" s="44">
        <f>IF(D364="","",IFERROR(VLOOKUP(D364,Products!$A$5:$B$204,2,FALSE),"SKU not found"))</f>
        <v/>
      </c>
      <c r="F364" s="25" t="n"/>
      <c r="G364" s="30" t="n"/>
      <c r="H364" s="40">
        <f>IF(OR(F364="",G364=""),"",ROUND(F364*G364,2))</f>
        <v/>
      </c>
      <c r="I364" s="43" t="n"/>
      <c r="J364" s="25" t="n"/>
      <c r="K364" s="38">
        <f>IF(D364="","",MAX(0,F364-J364))</f>
        <v/>
      </c>
      <c r="L364" s="39">
        <f>IF(D364="","",IF(J364&gt;=F364,"Received",IF(J364&gt;0,"Partly received","Open")))</f>
        <v/>
      </c>
      <c r="M364" s="40">
        <f>IF(OR(D364="",G364=""),"",ROUND(K364*G364,2))</f>
        <v/>
      </c>
    </row>
    <row r="365">
      <c r="A365" s="24" t="n"/>
      <c r="B365" s="43" t="n"/>
      <c r="C365" s="24" t="n"/>
      <c r="D365" s="24" t="n"/>
      <c r="E365" s="44">
        <f>IF(D365="","",IFERROR(VLOOKUP(D365,Products!$A$5:$B$204,2,FALSE),"SKU not found"))</f>
        <v/>
      </c>
      <c r="F365" s="25" t="n"/>
      <c r="G365" s="30" t="n"/>
      <c r="H365" s="40">
        <f>IF(OR(F365="",G365=""),"",ROUND(F365*G365,2))</f>
        <v/>
      </c>
      <c r="I365" s="43" t="n"/>
      <c r="J365" s="25" t="n"/>
      <c r="K365" s="38">
        <f>IF(D365="","",MAX(0,F365-J365))</f>
        <v/>
      </c>
      <c r="L365" s="39">
        <f>IF(D365="","",IF(J365&gt;=F365,"Received",IF(J365&gt;0,"Partly received","Open")))</f>
        <v/>
      </c>
      <c r="M365" s="40">
        <f>IF(OR(D365="",G365=""),"",ROUND(K365*G365,2))</f>
        <v/>
      </c>
    </row>
    <row r="366">
      <c r="A366" s="24" t="n"/>
      <c r="B366" s="43" t="n"/>
      <c r="C366" s="24" t="n"/>
      <c r="D366" s="24" t="n"/>
      <c r="E366" s="44">
        <f>IF(D366="","",IFERROR(VLOOKUP(D366,Products!$A$5:$B$204,2,FALSE),"SKU not found"))</f>
        <v/>
      </c>
      <c r="F366" s="25" t="n"/>
      <c r="G366" s="30" t="n"/>
      <c r="H366" s="40">
        <f>IF(OR(F366="",G366=""),"",ROUND(F366*G366,2))</f>
        <v/>
      </c>
      <c r="I366" s="43" t="n"/>
      <c r="J366" s="25" t="n"/>
      <c r="K366" s="38">
        <f>IF(D366="","",MAX(0,F366-J366))</f>
        <v/>
      </c>
      <c r="L366" s="39">
        <f>IF(D366="","",IF(J366&gt;=F366,"Received",IF(J366&gt;0,"Partly received","Open")))</f>
        <v/>
      </c>
      <c r="M366" s="40">
        <f>IF(OR(D366="",G366=""),"",ROUND(K366*G366,2))</f>
        <v/>
      </c>
    </row>
    <row r="367">
      <c r="A367" s="24" t="n"/>
      <c r="B367" s="43" t="n"/>
      <c r="C367" s="24" t="n"/>
      <c r="D367" s="24" t="n"/>
      <c r="E367" s="44">
        <f>IF(D367="","",IFERROR(VLOOKUP(D367,Products!$A$5:$B$204,2,FALSE),"SKU not found"))</f>
        <v/>
      </c>
      <c r="F367" s="25" t="n"/>
      <c r="G367" s="30" t="n"/>
      <c r="H367" s="40">
        <f>IF(OR(F367="",G367=""),"",ROUND(F367*G367,2))</f>
        <v/>
      </c>
      <c r="I367" s="43" t="n"/>
      <c r="J367" s="25" t="n"/>
      <c r="K367" s="38">
        <f>IF(D367="","",MAX(0,F367-J367))</f>
        <v/>
      </c>
      <c r="L367" s="39">
        <f>IF(D367="","",IF(J367&gt;=F367,"Received",IF(J367&gt;0,"Partly received","Open")))</f>
        <v/>
      </c>
      <c r="M367" s="40">
        <f>IF(OR(D367="",G367=""),"",ROUND(K367*G367,2))</f>
        <v/>
      </c>
    </row>
    <row r="368">
      <c r="A368" s="24" t="n"/>
      <c r="B368" s="43" t="n"/>
      <c r="C368" s="24" t="n"/>
      <c r="D368" s="24" t="n"/>
      <c r="E368" s="44">
        <f>IF(D368="","",IFERROR(VLOOKUP(D368,Products!$A$5:$B$204,2,FALSE),"SKU not found"))</f>
        <v/>
      </c>
      <c r="F368" s="25" t="n"/>
      <c r="G368" s="30" t="n"/>
      <c r="H368" s="40">
        <f>IF(OR(F368="",G368=""),"",ROUND(F368*G368,2))</f>
        <v/>
      </c>
      <c r="I368" s="43" t="n"/>
      <c r="J368" s="25" t="n"/>
      <c r="K368" s="38">
        <f>IF(D368="","",MAX(0,F368-J368))</f>
        <v/>
      </c>
      <c r="L368" s="39">
        <f>IF(D368="","",IF(J368&gt;=F368,"Received",IF(J368&gt;0,"Partly received","Open")))</f>
        <v/>
      </c>
      <c r="M368" s="40">
        <f>IF(OR(D368="",G368=""),"",ROUND(K368*G368,2))</f>
        <v/>
      </c>
    </row>
    <row r="369">
      <c r="A369" s="24" t="n"/>
      <c r="B369" s="43" t="n"/>
      <c r="C369" s="24" t="n"/>
      <c r="D369" s="24" t="n"/>
      <c r="E369" s="44">
        <f>IF(D369="","",IFERROR(VLOOKUP(D369,Products!$A$5:$B$204,2,FALSE),"SKU not found"))</f>
        <v/>
      </c>
      <c r="F369" s="25" t="n"/>
      <c r="G369" s="30" t="n"/>
      <c r="H369" s="40">
        <f>IF(OR(F369="",G369=""),"",ROUND(F369*G369,2))</f>
        <v/>
      </c>
      <c r="I369" s="43" t="n"/>
      <c r="J369" s="25" t="n"/>
      <c r="K369" s="38">
        <f>IF(D369="","",MAX(0,F369-J369))</f>
        <v/>
      </c>
      <c r="L369" s="39">
        <f>IF(D369="","",IF(J369&gt;=F369,"Received",IF(J369&gt;0,"Partly received","Open")))</f>
        <v/>
      </c>
      <c r="M369" s="40">
        <f>IF(OR(D369="",G369=""),"",ROUND(K369*G369,2))</f>
        <v/>
      </c>
    </row>
    <row r="370">
      <c r="A370" s="24" t="n"/>
      <c r="B370" s="43" t="n"/>
      <c r="C370" s="24" t="n"/>
      <c r="D370" s="24" t="n"/>
      <c r="E370" s="44">
        <f>IF(D370="","",IFERROR(VLOOKUP(D370,Products!$A$5:$B$204,2,FALSE),"SKU not found"))</f>
        <v/>
      </c>
      <c r="F370" s="25" t="n"/>
      <c r="G370" s="30" t="n"/>
      <c r="H370" s="40">
        <f>IF(OR(F370="",G370=""),"",ROUND(F370*G370,2))</f>
        <v/>
      </c>
      <c r="I370" s="43" t="n"/>
      <c r="J370" s="25" t="n"/>
      <c r="K370" s="38">
        <f>IF(D370="","",MAX(0,F370-J370))</f>
        <v/>
      </c>
      <c r="L370" s="39">
        <f>IF(D370="","",IF(J370&gt;=F370,"Received",IF(J370&gt;0,"Partly received","Open")))</f>
        <v/>
      </c>
      <c r="M370" s="40">
        <f>IF(OR(D370="",G370=""),"",ROUND(K370*G370,2))</f>
        <v/>
      </c>
    </row>
    <row r="371">
      <c r="A371" s="24" t="n"/>
      <c r="B371" s="43" t="n"/>
      <c r="C371" s="24" t="n"/>
      <c r="D371" s="24" t="n"/>
      <c r="E371" s="44">
        <f>IF(D371="","",IFERROR(VLOOKUP(D371,Products!$A$5:$B$204,2,FALSE),"SKU not found"))</f>
        <v/>
      </c>
      <c r="F371" s="25" t="n"/>
      <c r="G371" s="30" t="n"/>
      <c r="H371" s="40">
        <f>IF(OR(F371="",G371=""),"",ROUND(F371*G371,2))</f>
        <v/>
      </c>
      <c r="I371" s="43" t="n"/>
      <c r="J371" s="25" t="n"/>
      <c r="K371" s="38">
        <f>IF(D371="","",MAX(0,F371-J371))</f>
        <v/>
      </c>
      <c r="L371" s="39">
        <f>IF(D371="","",IF(J371&gt;=F371,"Received",IF(J371&gt;0,"Partly received","Open")))</f>
        <v/>
      </c>
      <c r="M371" s="40">
        <f>IF(OR(D371="",G371=""),"",ROUND(K371*G371,2))</f>
        <v/>
      </c>
    </row>
    <row r="372">
      <c r="A372" s="24" t="n"/>
      <c r="B372" s="43" t="n"/>
      <c r="C372" s="24" t="n"/>
      <c r="D372" s="24" t="n"/>
      <c r="E372" s="44">
        <f>IF(D372="","",IFERROR(VLOOKUP(D372,Products!$A$5:$B$204,2,FALSE),"SKU not found"))</f>
        <v/>
      </c>
      <c r="F372" s="25" t="n"/>
      <c r="G372" s="30" t="n"/>
      <c r="H372" s="40">
        <f>IF(OR(F372="",G372=""),"",ROUND(F372*G372,2))</f>
        <v/>
      </c>
      <c r="I372" s="43" t="n"/>
      <c r="J372" s="25" t="n"/>
      <c r="K372" s="38">
        <f>IF(D372="","",MAX(0,F372-J372))</f>
        <v/>
      </c>
      <c r="L372" s="39">
        <f>IF(D372="","",IF(J372&gt;=F372,"Received",IF(J372&gt;0,"Partly received","Open")))</f>
        <v/>
      </c>
      <c r="M372" s="40">
        <f>IF(OR(D372="",G372=""),"",ROUND(K372*G372,2))</f>
        <v/>
      </c>
    </row>
    <row r="373">
      <c r="A373" s="24" t="n"/>
      <c r="B373" s="43" t="n"/>
      <c r="C373" s="24" t="n"/>
      <c r="D373" s="24" t="n"/>
      <c r="E373" s="44">
        <f>IF(D373="","",IFERROR(VLOOKUP(D373,Products!$A$5:$B$204,2,FALSE),"SKU not found"))</f>
        <v/>
      </c>
      <c r="F373" s="25" t="n"/>
      <c r="G373" s="30" t="n"/>
      <c r="H373" s="40">
        <f>IF(OR(F373="",G373=""),"",ROUND(F373*G373,2))</f>
        <v/>
      </c>
      <c r="I373" s="43" t="n"/>
      <c r="J373" s="25" t="n"/>
      <c r="K373" s="38">
        <f>IF(D373="","",MAX(0,F373-J373))</f>
        <v/>
      </c>
      <c r="L373" s="39">
        <f>IF(D373="","",IF(J373&gt;=F373,"Received",IF(J373&gt;0,"Partly received","Open")))</f>
        <v/>
      </c>
      <c r="M373" s="40">
        <f>IF(OR(D373="",G373=""),"",ROUND(K373*G373,2))</f>
        <v/>
      </c>
    </row>
    <row r="374">
      <c r="A374" s="24" t="n"/>
      <c r="B374" s="43" t="n"/>
      <c r="C374" s="24" t="n"/>
      <c r="D374" s="24" t="n"/>
      <c r="E374" s="44">
        <f>IF(D374="","",IFERROR(VLOOKUP(D374,Products!$A$5:$B$204,2,FALSE),"SKU not found"))</f>
        <v/>
      </c>
      <c r="F374" s="25" t="n"/>
      <c r="G374" s="30" t="n"/>
      <c r="H374" s="40">
        <f>IF(OR(F374="",G374=""),"",ROUND(F374*G374,2))</f>
        <v/>
      </c>
      <c r="I374" s="43" t="n"/>
      <c r="J374" s="25" t="n"/>
      <c r="K374" s="38">
        <f>IF(D374="","",MAX(0,F374-J374))</f>
        <v/>
      </c>
      <c r="L374" s="39">
        <f>IF(D374="","",IF(J374&gt;=F374,"Received",IF(J374&gt;0,"Partly received","Open")))</f>
        <v/>
      </c>
      <c r="M374" s="40">
        <f>IF(OR(D374="",G374=""),"",ROUND(K374*G374,2))</f>
        <v/>
      </c>
    </row>
    <row r="375">
      <c r="A375" s="24" t="n"/>
      <c r="B375" s="43" t="n"/>
      <c r="C375" s="24" t="n"/>
      <c r="D375" s="24" t="n"/>
      <c r="E375" s="44">
        <f>IF(D375="","",IFERROR(VLOOKUP(D375,Products!$A$5:$B$204,2,FALSE),"SKU not found"))</f>
        <v/>
      </c>
      <c r="F375" s="25" t="n"/>
      <c r="G375" s="30" t="n"/>
      <c r="H375" s="40">
        <f>IF(OR(F375="",G375=""),"",ROUND(F375*G375,2))</f>
        <v/>
      </c>
      <c r="I375" s="43" t="n"/>
      <c r="J375" s="25" t="n"/>
      <c r="K375" s="38">
        <f>IF(D375="","",MAX(0,F375-J375))</f>
        <v/>
      </c>
      <c r="L375" s="39">
        <f>IF(D375="","",IF(J375&gt;=F375,"Received",IF(J375&gt;0,"Partly received","Open")))</f>
        <v/>
      </c>
      <c r="M375" s="40">
        <f>IF(OR(D375="",G375=""),"",ROUND(K375*G375,2))</f>
        <v/>
      </c>
    </row>
    <row r="376">
      <c r="A376" s="24" t="n"/>
      <c r="B376" s="43" t="n"/>
      <c r="C376" s="24" t="n"/>
      <c r="D376" s="24" t="n"/>
      <c r="E376" s="44">
        <f>IF(D376="","",IFERROR(VLOOKUP(D376,Products!$A$5:$B$204,2,FALSE),"SKU not found"))</f>
        <v/>
      </c>
      <c r="F376" s="25" t="n"/>
      <c r="G376" s="30" t="n"/>
      <c r="H376" s="40">
        <f>IF(OR(F376="",G376=""),"",ROUND(F376*G376,2))</f>
        <v/>
      </c>
      <c r="I376" s="43" t="n"/>
      <c r="J376" s="25" t="n"/>
      <c r="K376" s="38">
        <f>IF(D376="","",MAX(0,F376-J376))</f>
        <v/>
      </c>
      <c r="L376" s="39">
        <f>IF(D376="","",IF(J376&gt;=F376,"Received",IF(J376&gt;0,"Partly received","Open")))</f>
        <v/>
      </c>
      <c r="M376" s="40">
        <f>IF(OR(D376="",G376=""),"",ROUND(K376*G376,2))</f>
        <v/>
      </c>
    </row>
    <row r="377">
      <c r="A377" s="24" t="n"/>
      <c r="B377" s="43" t="n"/>
      <c r="C377" s="24" t="n"/>
      <c r="D377" s="24" t="n"/>
      <c r="E377" s="44">
        <f>IF(D377="","",IFERROR(VLOOKUP(D377,Products!$A$5:$B$204,2,FALSE),"SKU not found"))</f>
        <v/>
      </c>
      <c r="F377" s="25" t="n"/>
      <c r="G377" s="30" t="n"/>
      <c r="H377" s="40">
        <f>IF(OR(F377="",G377=""),"",ROUND(F377*G377,2))</f>
        <v/>
      </c>
      <c r="I377" s="43" t="n"/>
      <c r="J377" s="25" t="n"/>
      <c r="K377" s="38">
        <f>IF(D377="","",MAX(0,F377-J377))</f>
        <v/>
      </c>
      <c r="L377" s="39">
        <f>IF(D377="","",IF(J377&gt;=F377,"Received",IF(J377&gt;0,"Partly received","Open")))</f>
        <v/>
      </c>
      <c r="M377" s="40">
        <f>IF(OR(D377="",G377=""),"",ROUND(K377*G377,2))</f>
        <v/>
      </c>
    </row>
    <row r="378">
      <c r="A378" s="24" t="n"/>
      <c r="B378" s="43" t="n"/>
      <c r="C378" s="24" t="n"/>
      <c r="D378" s="24" t="n"/>
      <c r="E378" s="44">
        <f>IF(D378="","",IFERROR(VLOOKUP(D378,Products!$A$5:$B$204,2,FALSE),"SKU not found"))</f>
        <v/>
      </c>
      <c r="F378" s="25" t="n"/>
      <c r="G378" s="30" t="n"/>
      <c r="H378" s="40">
        <f>IF(OR(F378="",G378=""),"",ROUND(F378*G378,2))</f>
        <v/>
      </c>
      <c r="I378" s="43" t="n"/>
      <c r="J378" s="25" t="n"/>
      <c r="K378" s="38">
        <f>IF(D378="","",MAX(0,F378-J378))</f>
        <v/>
      </c>
      <c r="L378" s="39">
        <f>IF(D378="","",IF(J378&gt;=F378,"Received",IF(J378&gt;0,"Partly received","Open")))</f>
        <v/>
      </c>
      <c r="M378" s="40">
        <f>IF(OR(D378="",G378=""),"",ROUND(K378*G378,2))</f>
        <v/>
      </c>
    </row>
    <row r="379">
      <c r="A379" s="24" t="n"/>
      <c r="B379" s="43" t="n"/>
      <c r="C379" s="24" t="n"/>
      <c r="D379" s="24" t="n"/>
      <c r="E379" s="44">
        <f>IF(D379="","",IFERROR(VLOOKUP(D379,Products!$A$5:$B$204,2,FALSE),"SKU not found"))</f>
        <v/>
      </c>
      <c r="F379" s="25" t="n"/>
      <c r="G379" s="30" t="n"/>
      <c r="H379" s="40">
        <f>IF(OR(F379="",G379=""),"",ROUND(F379*G379,2))</f>
        <v/>
      </c>
      <c r="I379" s="43" t="n"/>
      <c r="J379" s="25" t="n"/>
      <c r="K379" s="38">
        <f>IF(D379="","",MAX(0,F379-J379))</f>
        <v/>
      </c>
      <c r="L379" s="39">
        <f>IF(D379="","",IF(J379&gt;=F379,"Received",IF(J379&gt;0,"Partly received","Open")))</f>
        <v/>
      </c>
      <c r="M379" s="40">
        <f>IF(OR(D379="",G379=""),"",ROUND(K379*G379,2))</f>
        <v/>
      </c>
    </row>
    <row r="380">
      <c r="A380" s="24" t="n"/>
      <c r="B380" s="43" t="n"/>
      <c r="C380" s="24" t="n"/>
      <c r="D380" s="24" t="n"/>
      <c r="E380" s="44">
        <f>IF(D380="","",IFERROR(VLOOKUP(D380,Products!$A$5:$B$204,2,FALSE),"SKU not found"))</f>
        <v/>
      </c>
      <c r="F380" s="25" t="n"/>
      <c r="G380" s="30" t="n"/>
      <c r="H380" s="40">
        <f>IF(OR(F380="",G380=""),"",ROUND(F380*G380,2))</f>
        <v/>
      </c>
      <c r="I380" s="43" t="n"/>
      <c r="J380" s="25" t="n"/>
      <c r="K380" s="38">
        <f>IF(D380="","",MAX(0,F380-J380))</f>
        <v/>
      </c>
      <c r="L380" s="39">
        <f>IF(D380="","",IF(J380&gt;=F380,"Received",IF(J380&gt;0,"Partly received","Open")))</f>
        <v/>
      </c>
      <c r="M380" s="40">
        <f>IF(OR(D380="",G380=""),"",ROUND(K380*G380,2))</f>
        <v/>
      </c>
    </row>
    <row r="381">
      <c r="A381" s="24" t="n"/>
      <c r="B381" s="43" t="n"/>
      <c r="C381" s="24" t="n"/>
      <c r="D381" s="24" t="n"/>
      <c r="E381" s="44">
        <f>IF(D381="","",IFERROR(VLOOKUP(D381,Products!$A$5:$B$204,2,FALSE),"SKU not found"))</f>
        <v/>
      </c>
      <c r="F381" s="25" t="n"/>
      <c r="G381" s="30" t="n"/>
      <c r="H381" s="40">
        <f>IF(OR(F381="",G381=""),"",ROUND(F381*G381,2))</f>
        <v/>
      </c>
      <c r="I381" s="43" t="n"/>
      <c r="J381" s="25" t="n"/>
      <c r="K381" s="38">
        <f>IF(D381="","",MAX(0,F381-J381))</f>
        <v/>
      </c>
      <c r="L381" s="39">
        <f>IF(D381="","",IF(J381&gt;=F381,"Received",IF(J381&gt;0,"Partly received","Open")))</f>
        <v/>
      </c>
      <c r="M381" s="40">
        <f>IF(OR(D381="",G381=""),"",ROUND(K381*G381,2))</f>
        <v/>
      </c>
    </row>
    <row r="382">
      <c r="A382" s="24" t="n"/>
      <c r="B382" s="43" t="n"/>
      <c r="C382" s="24" t="n"/>
      <c r="D382" s="24" t="n"/>
      <c r="E382" s="44">
        <f>IF(D382="","",IFERROR(VLOOKUP(D382,Products!$A$5:$B$204,2,FALSE),"SKU not found"))</f>
        <v/>
      </c>
      <c r="F382" s="25" t="n"/>
      <c r="G382" s="30" t="n"/>
      <c r="H382" s="40">
        <f>IF(OR(F382="",G382=""),"",ROUND(F382*G382,2))</f>
        <v/>
      </c>
      <c r="I382" s="43" t="n"/>
      <c r="J382" s="25" t="n"/>
      <c r="K382" s="38">
        <f>IF(D382="","",MAX(0,F382-J382))</f>
        <v/>
      </c>
      <c r="L382" s="39">
        <f>IF(D382="","",IF(J382&gt;=F382,"Received",IF(J382&gt;0,"Partly received","Open")))</f>
        <v/>
      </c>
      <c r="M382" s="40">
        <f>IF(OR(D382="",G382=""),"",ROUND(K382*G382,2))</f>
        <v/>
      </c>
    </row>
    <row r="383">
      <c r="A383" s="24" t="n"/>
      <c r="B383" s="43" t="n"/>
      <c r="C383" s="24" t="n"/>
      <c r="D383" s="24" t="n"/>
      <c r="E383" s="44">
        <f>IF(D383="","",IFERROR(VLOOKUP(D383,Products!$A$5:$B$204,2,FALSE),"SKU not found"))</f>
        <v/>
      </c>
      <c r="F383" s="25" t="n"/>
      <c r="G383" s="30" t="n"/>
      <c r="H383" s="40">
        <f>IF(OR(F383="",G383=""),"",ROUND(F383*G383,2))</f>
        <v/>
      </c>
      <c r="I383" s="43" t="n"/>
      <c r="J383" s="25" t="n"/>
      <c r="K383" s="38">
        <f>IF(D383="","",MAX(0,F383-J383))</f>
        <v/>
      </c>
      <c r="L383" s="39">
        <f>IF(D383="","",IF(J383&gt;=F383,"Received",IF(J383&gt;0,"Partly received","Open")))</f>
        <v/>
      </c>
      <c r="M383" s="40">
        <f>IF(OR(D383="",G383=""),"",ROUND(K383*G383,2))</f>
        <v/>
      </c>
    </row>
    <row r="384">
      <c r="A384" s="24" t="n"/>
      <c r="B384" s="43" t="n"/>
      <c r="C384" s="24" t="n"/>
      <c r="D384" s="24" t="n"/>
      <c r="E384" s="44">
        <f>IF(D384="","",IFERROR(VLOOKUP(D384,Products!$A$5:$B$204,2,FALSE),"SKU not found"))</f>
        <v/>
      </c>
      <c r="F384" s="25" t="n"/>
      <c r="G384" s="30" t="n"/>
      <c r="H384" s="40">
        <f>IF(OR(F384="",G384=""),"",ROUND(F384*G384,2))</f>
        <v/>
      </c>
      <c r="I384" s="43" t="n"/>
      <c r="J384" s="25" t="n"/>
      <c r="K384" s="38">
        <f>IF(D384="","",MAX(0,F384-J384))</f>
        <v/>
      </c>
      <c r="L384" s="39">
        <f>IF(D384="","",IF(J384&gt;=F384,"Received",IF(J384&gt;0,"Partly received","Open")))</f>
        <v/>
      </c>
      <c r="M384" s="40">
        <f>IF(OR(D384="",G384=""),"",ROUND(K384*G384,2))</f>
        <v/>
      </c>
    </row>
    <row r="385">
      <c r="A385" s="24" t="n"/>
      <c r="B385" s="43" t="n"/>
      <c r="C385" s="24" t="n"/>
      <c r="D385" s="24" t="n"/>
      <c r="E385" s="44">
        <f>IF(D385="","",IFERROR(VLOOKUP(D385,Products!$A$5:$B$204,2,FALSE),"SKU not found"))</f>
        <v/>
      </c>
      <c r="F385" s="25" t="n"/>
      <c r="G385" s="30" t="n"/>
      <c r="H385" s="40">
        <f>IF(OR(F385="",G385=""),"",ROUND(F385*G385,2))</f>
        <v/>
      </c>
      <c r="I385" s="43" t="n"/>
      <c r="J385" s="25" t="n"/>
      <c r="K385" s="38">
        <f>IF(D385="","",MAX(0,F385-J385))</f>
        <v/>
      </c>
      <c r="L385" s="39">
        <f>IF(D385="","",IF(J385&gt;=F385,"Received",IF(J385&gt;0,"Partly received","Open")))</f>
        <v/>
      </c>
      <c r="M385" s="40">
        <f>IF(OR(D385="",G385=""),"",ROUND(K385*G385,2))</f>
        <v/>
      </c>
    </row>
    <row r="386">
      <c r="A386" s="24" t="n"/>
      <c r="B386" s="43" t="n"/>
      <c r="C386" s="24" t="n"/>
      <c r="D386" s="24" t="n"/>
      <c r="E386" s="44">
        <f>IF(D386="","",IFERROR(VLOOKUP(D386,Products!$A$5:$B$204,2,FALSE),"SKU not found"))</f>
        <v/>
      </c>
      <c r="F386" s="25" t="n"/>
      <c r="G386" s="30" t="n"/>
      <c r="H386" s="40">
        <f>IF(OR(F386="",G386=""),"",ROUND(F386*G386,2))</f>
        <v/>
      </c>
      <c r="I386" s="43" t="n"/>
      <c r="J386" s="25" t="n"/>
      <c r="K386" s="38">
        <f>IF(D386="","",MAX(0,F386-J386))</f>
        <v/>
      </c>
      <c r="L386" s="39">
        <f>IF(D386="","",IF(J386&gt;=F386,"Received",IF(J386&gt;0,"Partly received","Open")))</f>
        <v/>
      </c>
      <c r="M386" s="40">
        <f>IF(OR(D386="",G386=""),"",ROUND(K386*G386,2))</f>
        <v/>
      </c>
    </row>
    <row r="387">
      <c r="A387" s="24" t="n"/>
      <c r="B387" s="43" t="n"/>
      <c r="C387" s="24" t="n"/>
      <c r="D387" s="24" t="n"/>
      <c r="E387" s="44">
        <f>IF(D387="","",IFERROR(VLOOKUP(D387,Products!$A$5:$B$204,2,FALSE),"SKU not found"))</f>
        <v/>
      </c>
      <c r="F387" s="25" t="n"/>
      <c r="G387" s="30" t="n"/>
      <c r="H387" s="40">
        <f>IF(OR(F387="",G387=""),"",ROUND(F387*G387,2))</f>
        <v/>
      </c>
      <c r="I387" s="43" t="n"/>
      <c r="J387" s="25" t="n"/>
      <c r="K387" s="38">
        <f>IF(D387="","",MAX(0,F387-J387))</f>
        <v/>
      </c>
      <c r="L387" s="39">
        <f>IF(D387="","",IF(J387&gt;=F387,"Received",IF(J387&gt;0,"Partly received","Open")))</f>
        <v/>
      </c>
      <c r="M387" s="40">
        <f>IF(OR(D387="",G387=""),"",ROUND(K387*G387,2))</f>
        <v/>
      </c>
    </row>
    <row r="388">
      <c r="A388" s="24" t="n"/>
      <c r="B388" s="43" t="n"/>
      <c r="C388" s="24" t="n"/>
      <c r="D388" s="24" t="n"/>
      <c r="E388" s="44">
        <f>IF(D388="","",IFERROR(VLOOKUP(D388,Products!$A$5:$B$204,2,FALSE),"SKU not found"))</f>
        <v/>
      </c>
      <c r="F388" s="25" t="n"/>
      <c r="G388" s="30" t="n"/>
      <c r="H388" s="40">
        <f>IF(OR(F388="",G388=""),"",ROUND(F388*G388,2))</f>
        <v/>
      </c>
      <c r="I388" s="43" t="n"/>
      <c r="J388" s="25" t="n"/>
      <c r="K388" s="38">
        <f>IF(D388="","",MAX(0,F388-J388))</f>
        <v/>
      </c>
      <c r="L388" s="39">
        <f>IF(D388="","",IF(J388&gt;=F388,"Received",IF(J388&gt;0,"Partly received","Open")))</f>
        <v/>
      </c>
      <c r="M388" s="40">
        <f>IF(OR(D388="",G388=""),"",ROUND(K388*G388,2))</f>
        <v/>
      </c>
    </row>
    <row r="389">
      <c r="A389" s="24" t="n"/>
      <c r="B389" s="43" t="n"/>
      <c r="C389" s="24" t="n"/>
      <c r="D389" s="24" t="n"/>
      <c r="E389" s="44">
        <f>IF(D389="","",IFERROR(VLOOKUP(D389,Products!$A$5:$B$204,2,FALSE),"SKU not found"))</f>
        <v/>
      </c>
      <c r="F389" s="25" t="n"/>
      <c r="G389" s="30" t="n"/>
      <c r="H389" s="40">
        <f>IF(OR(F389="",G389=""),"",ROUND(F389*G389,2))</f>
        <v/>
      </c>
      <c r="I389" s="43" t="n"/>
      <c r="J389" s="25" t="n"/>
      <c r="K389" s="38">
        <f>IF(D389="","",MAX(0,F389-J389))</f>
        <v/>
      </c>
      <c r="L389" s="39">
        <f>IF(D389="","",IF(J389&gt;=F389,"Received",IF(J389&gt;0,"Partly received","Open")))</f>
        <v/>
      </c>
      <c r="M389" s="40">
        <f>IF(OR(D389="",G389=""),"",ROUND(K389*G389,2))</f>
        <v/>
      </c>
    </row>
    <row r="390">
      <c r="A390" s="24" t="n"/>
      <c r="B390" s="43" t="n"/>
      <c r="C390" s="24" t="n"/>
      <c r="D390" s="24" t="n"/>
      <c r="E390" s="44">
        <f>IF(D390="","",IFERROR(VLOOKUP(D390,Products!$A$5:$B$204,2,FALSE),"SKU not found"))</f>
        <v/>
      </c>
      <c r="F390" s="25" t="n"/>
      <c r="G390" s="30" t="n"/>
      <c r="H390" s="40">
        <f>IF(OR(F390="",G390=""),"",ROUND(F390*G390,2))</f>
        <v/>
      </c>
      <c r="I390" s="43" t="n"/>
      <c r="J390" s="25" t="n"/>
      <c r="K390" s="38">
        <f>IF(D390="","",MAX(0,F390-J390))</f>
        <v/>
      </c>
      <c r="L390" s="39">
        <f>IF(D390="","",IF(J390&gt;=F390,"Received",IF(J390&gt;0,"Partly received","Open")))</f>
        <v/>
      </c>
      <c r="M390" s="40">
        <f>IF(OR(D390="",G390=""),"",ROUND(K390*G390,2))</f>
        <v/>
      </c>
    </row>
    <row r="391">
      <c r="A391" s="24" t="n"/>
      <c r="B391" s="43" t="n"/>
      <c r="C391" s="24" t="n"/>
      <c r="D391" s="24" t="n"/>
      <c r="E391" s="44">
        <f>IF(D391="","",IFERROR(VLOOKUP(D391,Products!$A$5:$B$204,2,FALSE),"SKU not found"))</f>
        <v/>
      </c>
      <c r="F391" s="25" t="n"/>
      <c r="G391" s="30" t="n"/>
      <c r="H391" s="40">
        <f>IF(OR(F391="",G391=""),"",ROUND(F391*G391,2))</f>
        <v/>
      </c>
      <c r="I391" s="43" t="n"/>
      <c r="J391" s="25" t="n"/>
      <c r="K391" s="38">
        <f>IF(D391="","",MAX(0,F391-J391))</f>
        <v/>
      </c>
      <c r="L391" s="39">
        <f>IF(D391="","",IF(J391&gt;=F391,"Received",IF(J391&gt;0,"Partly received","Open")))</f>
        <v/>
      </c>
      <c r="M391" s="40">
        <f>IF(OR(D391="",G391=""),"",ROUND(K391*G391,2))</f>
        <v/>
      </c>
    </row>
    <row r="392">
      <c r="A392" s="24" t="n"/>
      <c r="B392" s="43" t="n"/>
      <c r="C392" s="24" t="n"/>
      <c r="D392" s="24" t="n"/>
      <c r="E392" s="44">
        <f>IF(D392="","",IFERROR(VLOOKUP(D392,Products!$A$5:$B$204,2,FALSE),"SKU not found"))</f>
        <v/>
      </c>
      <c r="F392" s="25" t="n"/>
      <c r="G392" s="30" t="n"/>
      <c r="H392" s="40">
        <f>IF(OR(F392="",G392=""),"",ROUND(F392*G392,2))</f>
        <v/>
      </c>
      <c r="I392" s="43" t="n"/>
      <c r="J392" s="25" t="n"/>
      <c r="K392" s="38">
        <f>IF(D392="","",MAX(0,F392-J392))</f>
        <v/>
      </c>
      <c r="L392" s="39">
        <f>IF(D392="","",IF(J392&gt;=F392,"Received",IF(J392&gt;0,"Partly received","Open")))</f>
        <v/>
      </c>
      <c r="M392" s="40">
        <f>IF(OR(D392="",G392=""),"",ROUND(K392*G392,2))</f>
        <v/>
      </c>
    </row>
    <row r="393">
      <c r="A393" s="24" t="n"/>
      <c r="B393" s="43" t="n"/>
      <c r="C393" s="24" t="n"/>
      <c r="D393" s="24" t="n"/>
      <c r="E393" s="44">
        <f>IF(D393="","",IFERROR(VLOOKUP(D393,Products!$A$5:$B$204,2,FALSE),"SKU not found"))</f>
        <v/>
      </c>
      <c r="F393" s="25" t="n"/>
      <c r="G393" s="30" t="n"/>
      <c r="H393" s="40">
        <f>IF(OR(F393="",G393=""),"",ROUND(F393*G393,2))</f>
        <v/>
      </c>
      <c r="I393" s="43" t="n"/>
      <c r="J393" s="25" t="n"/>
      <c r="K393" s="38">
        <f>IF(D393="","",MAX(0,F393-J393))</f>
        <v/>
      </c>
      <c r="L393" s="39">
        <f>IF(D393="","",IF(J393&gt;=F393,"Received",IF(J393&gt;0,"Partly received","Open")))</f>
        <v/>
      </c>
      <c r="M393" s="40">
        <f>IF(OR(D393="",G393=""),"",ROUND(K393*G393,2))</f>
        <v/>
      </c>
    </row>
    <row r="394">
      <c r="A394" s="24" t="n"/>
      <c r="B394" s="43" t="n"/>
      <c r="C394" s="24" t="n"/>
      <c r="D394" s="24" t="n"/>
      <c r="E394" s="44">
        <f>IF(D394="","",IFERROR(VLOOKUP(D394,Products!$A$5:$B$204,2,FALSE),"SKU not found"))</f>
        <v/>
      </c>
      <c r="F394" s="25" t="n"/>
      <c r="G394" s="30" t="n"/>
      <c r="H394" s="40">
        <f>IF(OR(F394="",G394=""),"",ROUND(F394*G394,2))</f>
        <v/>
      </c>
      <c r="I394" s="43" t="n"/>
      <c r="J394" s="25" t="n"/>
      <c r="K394" s="38">
        <f>IF(D394="","",MAX(0,F394-J394))</f>
        <v/>
      </c>
      <c r="L394" s="39">
        <f>IF(D394="","",IF(J394&gt;=F394,"Received",IF(J394&gt;0,"Partly received","Open")))</f>
        <v/>
      </c>
      <c r="M394" s="40">
        <f>IF(OR(D394="",G394=""),"",ROUND(K394*G394,2))</f>
        <v/>
      </c>
    </row>
    <row r="395">
      <c r="A395" s="24" t="n"/>
      <c r="B395" s="43" t="n"/>
      <c r="C395" s="24" t="n"/>
      <c r="D395" s="24" t="n"/>
      <c r="E395" s="44">
        <f>IF(D395="","",IFERROR(VLOOKUP(D395,Products!$A$5:$B$204,2,FALSE),"SKU not found"))</f>
        <v/>
      </c>
      <c r="F395" s="25" t="n"/>
      <c r="G395" s="30" t="n"/>
      <c r="H395" s="40">
        <f>IF(OR(F395="",G395=""),"",ROUND(F395*G395,2))</f>
        <v/>
      </c>
      <c r="I395" s="43" t="n"/>
      <c r="J395" s="25" t="n"/>
      <c r="K395" s="38">
        <f>IF(D395="","",MAX(0,F395-J395))</f>
        <v/>
      </c>
      <c r="L395" s="39">
        <f>IF(D395="","",IF(J395&gt;=F395,"Received",IF(J395&gt;0,"Partly received","Open")))</f>
        <v/>
      </c>
      <c r="M395" s="40">
        <f>IF(OR(D395="",G395=""),"",ROUND(K395*G395,2))</f>
        <v/>
      </c>
    </row>
    <row r="396">
      <c r="A396" s="24" t="n"/>
      <c r="B396" s="43" t="n"/>
      <c r="C396" s="24" t="n"/>
      <c r="D396" s="24" t="n"/>
      <c r="E396" s="44">
        <f>IF(D396="","",IFERROR(VLOOKUP(D396,Products!$A$5:$B$204,2,FALSE),"SKU not found"))</f>
        <v/>
      </c>
      <c r="F396" s="25" t="n"/>
      <c r="G396" s="30" t="n"/>
      <c r="H396" s="40">
        <f>IF(OR(F396="",G396=""),"",ROUND(F396*G396,2))</f>
        <v/>
      </c>
      <c r="I396" s="43" t="n"/>
      <c r="J396" s="25" t="n"/>
      <c r="K396" s="38">
        <f>IF(D396="","",MAX(0,F396-J396))</f>
        <v/>
      </c>
      <c r="L396" s="39">
        <f>IF(D396="","",IF(J396&gt;=F396,"Received",IF(J396&gt;0,"Partly received","Open")))</f>
        <v/>
      </c>
      <c r="M396" s="40">
        <f>IF(OR(D396="",G396=""),"",ROUND(K396*G396,2))</f>
        <v/>
      </c>
    </row>
    <row r="397">
      <c r="A397" s="24" t="n"/>
      <c r="B397" s="43" t="n"/>
      <c r="C397" s="24" t="n"/>
      <c r="D397" s="24" t="n"/>
      <c r="E397" s="44">
        <f>IF(D397="","",IFERROR(VLOOKUP(D397,Products!$A$5:$B$204,2,FALSE),"SKU not found"))</f>
        <v/>
      </c>
      <c r="F397" s="25" t="n"/>
      <c r="G397" s="30" t="n"/>
      <c r="H397" s="40">
        <f>IF(OR(F397="",G397=""),"",ROUND(F397*G397,2))</f>
        <v/>
      </c>
      <c r="I397" s="43" t="n"/>
      <c r="J397" s="25" t="n"/>
      <c r="K397" s="38">
        <f>IF(D397="","",MAX(0,F397-J397))</f>
        <v/>
      </c>
      <c r="L397" s="39">
        <f>IF(D397="","",IF(J397&gt;=F397,"Received",IF(J397&gt;0,"Partly received","Open")))</f>
        <v/>
      </c>
      <c r="M397" s="40">
        <f>IF(OR(D397="",G397=""),"",ROUND(K397*G397,2))</f>
        <v/>
      </c>
    </row>
    <row r="398">
      <c r="A398" s="24" t="n"/>
      <c r="B398" s="43" t="n"/>
      <c r="C398" s="24" t="n"/>
      <c r="D398" s="24" t="n"/>
      <c r="E398" s="44">
        <f>IF(D398="","",IFERROR(VLOOKUP(D398,Products!$A$5:$B$204,2,FALSE),"SKU not found"))</f>
        <v/>
      </c>
      <c r="F398" s="25" t="n"/>
      <c r="G398" s="30" t="n"/>
      <c r="H398" s="40">
        <f>IF(OR(F398="",G398=""),"",ROUND(F398*G398,2))</f>
        <v/>
      </c>
      <c r="I398" s="43" t="n"/>
      <c r="J398" s="25" t="n"/>
      <c r="K398" s="38">
        <f>IF(D398="","",MAX(0,F398-J398))</f>
        <v/>
      </c>
      <c r="L398" s="39">
        <f>IF(D398="","",IF(J398&gt;=F398,"Received",IF(J398&gt;0,"Partly received","Open")))</f>
        <v/>
      </c>
      <c r="M398" s="40">
        <f>IF(OR(D398="",G398=""),"",ROUND(K398*G398,2))</f>
        <v/>
      </c>
    </row>
    <row r="399">
      <c r="A399" s="24" t="n"/>
      <c r="B399" s="43" t="n"/>
      <c r="C399" s="24" t="n"/>
      <c r="D399" s="24" t="n"/>
      <c r="E399" s="44">
        <f>IF(D399="","",IFERROR(VLOOKUP(D399,Products!$A$5:$B$204,2,FALSE),"SKU not found"))</f>
        <v/>
      </c>
      <c r="F399" s="25" t="n"/>
      <c r="G399" s="30" t="n"/>
      <c r="H399" s="40">
        <f>IF(OR(F399="",G399=""),"",ROUND(F399*G399,2))</f>
        <v/>
      </c>
      <c r="I399" s="43" t="n"/>
      <c r="J399" s="25" t="n"/>
      <c r="K399" s="38">
        <f>IF(D399="","",MAX(0,F399-J399))</f>
        <v/>
      </c>
      <c r="L399" s="39">
        <f>IF(D399="","",IF(J399&gt;=F399,"Received",IF(J399&gt;0,"Partly received","Open")))</f>
        <v/>
      </c>
      <c r="M399" s="40">
        <f>IF(OR(D399="",G399=""),"",ROUND(K399*G399,2))</f>
        <v/>
      </c>
    </row>
    <row r="400">
      <c r="A400" s="24" t="n"/>
      <c r="B400" s="43" t="n"/>
      <c r="C400" s="24" t="n"/>
      <c r="D400" s="24" t="n"/>
      <c r="E400" s="44">
        <f>IF(D400="","",IFERROR(VLOOKUP(D400,Products!$A$5:$B$204,2,FALSE),"SKU not found"))</f>
        <v/>
      </c>
      <c r="F400" s="25" t="n"/>
      <c r="G400" s="30" t="n"/>
      <c r="H400" s="40">
        <f>IF(OR(F400="",G400=""),"",ROUND(F400*G400,2))</f>
        <v/>
      </c>
      <c r="I400" s="43" t="n"/>
      <c r="J400" s="25" t="n"/>
      <c r="K400" s="38">
        <f>IF(D400="","",MAX(0,F400-J400))</f>
        <v/>
      </c>
      <c r="L400" s="39">
        <f>IF(D400="","",IF(J400&gt;=F400,"Received",IF(J400&gt;0,"Partly received","Open")))</f>
        <v/>
      </c>
      <c r="M400" s="40">
        <f>IF(OR(D400="",G400=""),"",ROUND(K400*G400,2))</f>
        <v/>
      </c>
    </row>
    <row r="401">
      <c r="A401" s="24" t="n"/>
      <c r="B401" s="43" t="n"/>
      <c r="C401" s="24" t="n"/>
      <c r="D401" s="24" t="n"/>
      <c r="E401" s="44">
        <f>IF(D401="","",IFERROR(VLOOKUP(D401,Products!$A$5:$B$204,2,FALSE),"SKU not found"))</f>
        <v/>
      </c>
      <c r="F401" s="25" t="n"/>
      <c r="G401" s="30" t="n"/>
      <c r="H401" s="40">
        <f>IF(OR(F401="",G401=""),"",ROUND(F401*G401,2))</f>
        <v/>
      </c>
      <c r="I401" s="43" t="n"/>
      <c r="J401" s="25" t="n"/>
      <c r="K401" s="38">
        <f>IF(D401="","",MAX(0,F401-J401))</f>
        <v/>
      </c>
      <c r="L401" s="39">
        <f>IF(D401="","",IF(J401&gt;=F401,"Received",IF(J401&gt;0,"Partly received","Open")))</f>
        <v/>
      </c>
      <c r="M401" s="40">
        <f>IF(OR(D401="",G401=""),"",ROUND(K401*G401,2))</f>
        <v/>
      </c>
    </row>
    <row r="402">
      <c r="A402" s="24" t="n"/>
      <c r="B402" s="43" t="n"/>
      <c r="C402" s="24" t="n"/>
      <c r="D402" s="24" t="n"/>
      <c r="E402" s="44">
        <f>IF(D402="","",IFERROR(VLOOKUP(D402,Products!$A$5:$B$204,2,FALSE),"SKU not found"))</f>
        <v/>
      </c>
      <c r="F402" s="25" t="n"/>
      <c r="G402" s="30" t="n"/>
      <c r="H402" s="40">
        <f>IF(OR(F402="",G402=""),"",ROUND(F402*G402,2))</f>
        <v/>
      </c>
      <c r="I402" s="43" t="n"/>
      <c r="J402" s="25" t="n"/>
      <c r="K402" s="38">
        <f>IF(D402="","",MAX(0,F402-J402))</f>
        <v/>
      </c>
      <c r="L402" s="39">
        <f>IF(D402="","",IF(J402&gt;=F402,"Received",IF(J402&gt;0,"Partly received","Open")))</f>
        <v/>
      </c>
      <c r="M402" s="40">
        <f>IF(OR(D402="",G402=""),"",ROUND(K402*G402,2))</f>
        <v/>
      </c>
    </row>
    <row r="403">
      <c r="A403" s="24" t="n"/>
      <c r="B403" s="43" t="n"/>
      <c r="C403" s="24" t="n"/>
      <c r="D403" s="24" t="n"/>
      <c r="E403" s="44">
        <f>IF(D403="","",IFERROR(VLOOKUP(D403,Products!$A$5:$B$204,2,FALSE),"SKU not found"))</f>
        <v/>
      </c>
      <c r="F403" s="25" t="n"/>
      <c r="G403" s="30" t="n"/>
      <c r="H403" s="40">
        <f>IF(OR(F403="",G403=""),"",ROUND(F403*G403,2))</f>
        <v/>
      </c>
      <c r="I403" s="43" t="n"/>
      <c r="J403" s="25" t="n"/>
      <c r="K403" s="38">
        <f>IF(D403="","",MAX(0,F403-J403))</f>
        <v/>
      </c>
      <c r="L403" s="39">
        <f>IF(D403="","",IF(J403&gt;=F403,"Received",IF(J403&gt;0,"Partly received","Open")))</f>
        <v/>
      </c>
      <c r="M403" s="40">
        <f>IF(OR(D403="",G403=""),"",ROUND(K403*G403,2))</f>
        <v/>
      </c>
    </row>
    <row r="404">
      <c r="A404" s="24" t="n"/>
      <c r="B404" s="43" t="n"/>
      <c r="C404" s="24" t="n"/>
      <c r="D404" s="24" t="n"/>
      <c r="E404" s="44">
        <f>IF(D404="","",IFERROR(VLOOKUP(D404,Products!$A$5:$B$204,2,FALSE),"SKU not found"))</f>
        <v/>
      </c>
      <c r="F404" s="25" t="n"/>
      <c r="G404" s="30" t="n"/>
      <c r="H404" s="40">
        <f>IF(OR(F404="",G404=""),"",ROUND(F404*G404,2))</f>
        <v/>
      </c>
      <c r="I404" s="43" t="n"/>
      <c r="J404" s="25" t="n"/>
      <c r="K404" s="38">
        <f>IF(D404="","",MAX(0,F404-J404))</f>
        <v/>
      </c>
      <c r="L404" s="39">
        <f>IF(D404="","",IF(J404&gt;=F404,"Received",IF(J404&gt;0,"Partly received","Open")))</f>
        <v/>
      </c>
      <c r="M404" s="40">
        <f>IF(OR(D404="",G404=""),"",ROUND(K404*G404,2))</f>
        <v/>
      </c>
    </row>
    <row r="405">
      <c r="A405" s="24" t="n"/>
      <c r="B405" s="43" t="n"/>
      <c r="C405" s="24" t="n"/>
      <c r="D405" s="24" t="n"/>
      <c r="E405" s="44">
        <f>IF(D405="","",IFERROR(VLOOKUP(D405,Products!$A$5:$B$204,2,FALSE),"SKU not found"))</f>
        <v/>
      </c>
      <c r="F405" s="25" t="n"/>
      <c r="G405" s="30" t="n"/>
      <c r="H405" s="40">
        <f>IF(OR(F405="",G405=""),"",ROUND(F405*G405,2))</f>
        <v/>
      </c>
      <c r="I405" s="43" t="n"/>
      <c r="J405" s="25" t="n"/>
      <c r="K405" s="38">
        <f>IF(D405="","",MAX(0,F405-J405))</f>
        <v/>
      </c>
      <c r="L405" s="39">
        <f>IF(D405="","",IF(J405&gt;=F405,"Received",IF(J405&gt;0,"Partly received","Open")))</f>
        <v/>
      </c>
      <c r="M405" s="40">
        <f>IF(OR(D405="",G405=""),"",ROUND(K405*G405,2))</f>
        <v/>
      </c>
    </row>
    <row r="406">
      <c r="A406" s="24" t="n"/>
      <c r="B406" s="43" t="n"/>
      <c r="C406" s="24" t="n"/>
      <c r="D406" s="24" t="n"/>
      <c r="E406" s="44">
        <f>IF(D406="","",IFERROR(VLOOKUP(D406,Products!$A$5:$B$204,2,FALSE),"SKU not found"))</f>
        <v/>
      </c>
      <c r="F406" s="25" t="n"/>
      <c r="G406" s="30" t="n"/>
      <c r="H406" s="40">
        <f>IF(OR(F406="",G406=""),"",ROUND(F406*G406,2))</f>
        <v/>
      </c>
      <c r="I406" s="43" t="n"/>
      <c r="J406" s="25" t="n"/>
      <c r="K406" s="38">
        <f>IF(D406="","",MAX(0,F406-J406))</f>
        <v/>
      </c>
      <c r="L406" s="39">
        <f>IF(D406="","",IF(J406&gt;=F406,"Received",IF(J406&gt;0,"Partly received","Open")))</f>
        <v/>
      </c>
      <c r="M406" s="40">
        <f>IF(OR(D406="",G406=""),"",ROUND(K406*G406,2))</f>
        <v/>
      </c>
    </row>
    <row r="407">
      <c r="A407" s="24" t="n"/>
      <c r="B407" s="43" t="n"/>
      <c r="C407" s="24" t="n"/>
      <c r="D407" s="24" t="n"/>
      <c r="E407" s="44">
        <f>IF(D407="","",IFERROR(VLOOKUP(D407,Products!$A$5:$B$204,2,FALSE),"SKU not found"))</f>
        <v/>
      </c>
      <c r="F407" s="25" t="n"/>
      <c r="G407" s="30" t="n"/>
      <c r="H407" s="40">
        <f>IF(OR(F407="",G407=""),"",ROUND(F407*G407,2))</f>
        <v/>
      </c>
      <c r="I407" s="43" t="n"/>
      <c r="J407" s="25" t="n"/>
      <c r="K407" s="38">
        <f>IF(D407="","",MAX(0,F407-J407))</f>
        <v/>
      </c>
      <c r="L407" s="39">
        <f>IF(D407="","",IF(J407&gt;=F407,"Received",IF(J407&gt;0,"Partly received","Open")))</f>
        <v/>
      </c>
      <c r="M407" s="40">
        <f>IF(OR(D407="",G407=""),"",ROUND(K407*G407,2))</f>
        <v/>
      </c>
    </row>
    <row r="408">
      <c r="A408" s="24" t="n"/>
      <c r="B408" s="43" t="n"/>
      <c r="C408" s="24" t="n"/>
      <c r="D408" s="24" t="n"/>
      <c r="E408" s="44">
        <f>IF(D408="","",IFERROR(VLOOKUP(D408,Products!$A$5:$B$204,2,FALSE),"SKU not found"))</f>
        <v/>
      </c>
      <c r="F408" s="25" t="n"/>
      <c r="G408" s="30" t="n"/>
      <c r="H408" s="40">
        <f>IF(OR(F408="",G408=""),"",ROUND(F408*G408,2))</f>
        <v/>
      </c>
      <c r="I408" s="43" t="n"/>
      <c r="J408" s="25" t="n"/>
      <c r="K408" s="38">
        <f>IF(D408="","",MAX(0,F408-J408))</f>
        <v/>
      </c>
      <c r="L408" s="39">
        <f>IF(D408="","",IF(J408&gt;=F408,"Received",IF(J408&gt;0,"Partly received","Open")))</f>
        <v/>
      </c>
      <c r="M408" s="40">
        <f>IF(OR(D408="",G408=""),"",ROUND(K408*G408,2))</f>
        <v/>
      </c>
    </row>
    <row r="409">
      <c r="A409" s="24" t="n"/>
      <c r="B409" s="43" t="n"/>
      <c r="C409" s="24" t="n"/>
      <c r="D409" s="24" t="n"/>
      <c r="E409" s="44">
        <f>IF(D409="","",IFERROR(VLOOKUP(D409,Products!$A$5:$B$204,2,FALSE),"SKU not found"))</f>
        <v/>
      </c>
      <c r="F409" s="25" t="n"/>
      <c r="G409" s="30" t="n"/>
      <c r="H409" s="40">
        <f>IF(OR(F409="",G409=""),"",ROUND(F409*G409,2))</f>
        <v/>
      </c>
      <c r="I409" s="43" t="n"/>
      <c r="J409" s="25" t="n"/>
      <c r="K409" s="38">
        <f>IF(D409="","",MAX(0,F409-J409))</f>
        <v/>
      </c>
      <c r="L409" s="39">
        <f>IF(D409="","",IF(J409&gt;=F409,"Received",IF(J409&gt;0,"Partly received","Open")))</f>
        <v/>
      </c>
      <c r="M409" s="40">
        <f>IF(OR(D409="",G409=""),"",ROUND(K409*G409,2))</f>
        <v/>
      </c>
    </row>
    <row r="410">
      <c r="A410" s="24" t="n"/>
      <c r="B410" s="43" t="n"/>
      <c r="C410" s="24" t="n"/>
      <c r="D410" s="24" t="n"/>
      <c r="E410" s="44">
        <f>IF(D410="","",IFERROR(VLOOKUP(D410,Products!$A$5:$B$204,2,FALSE),"SKU not found"))</f>
        <v/>
      </c>
      <c r="F410" s="25" t="n"/>
      <c r="G410" s="30" t="n"/>
      <c r="H410" s="40">
        <f>IF(OR(F410="",G410=""),"",ROUND(F410*G410,2))</f>
        <v/>
      </c>
      <c r="I410" s="43" t="n"/>
      <c r="J410" s="25" t="n"/>
      <c r="K410" s="38">
        <f>IF(D410="","",MAX(0,F410-J410))</f>
        <v/>
      </c>
      <c r="L410" s="39">
        <f>IF(D410="","",IF(J410&gt;=F410,"Received",IF(J410&gt;0,"Partly received","Open")))</f>
        <v/>
      </c>
      <c r="M410" s="40">
        <f>IF(OR(D410="",G410=""),"",ROUND(K410*G410,2))</f>
        <v/>
      </c>
    </row>
    <row r="411">
      <c r="A411" s="24" t="n"/>
      <c r="B411" s="43" t="n"/>
      <c r="C411" s="24" t="n"/>
      <c r="D411" s="24" t="n"/>
      <c r="E411" s="44">
        <f>IF(D411="","",IFERROR(VLOOKUP(D411,Products!$A$5:$B$204,2,FALSE),"SKU not found"))</f>
        <v/>
      </c>
      <c r="F411" s="25" t="n"/>
      <c r="G411" s="30" t="n"/>
      <c r="H411" s="40">
        <f>IF(OR(F411="",G411=""),"",ROUND(F411*G411,2))</f>
        <v/>
      </c>
      <c r="I411" s="43" t="n"/>
      <c r="J411" s="25" t="n"/>
      <c r="K411" s="38">
        <f>IF(D411="","",MAX(0,F411-J411))</f>
        <v/>
      </c>
      <c r="L411" s="39">
        <f>IF(D411="","",IF(J411&gt;=F411,"Received",IF(J411&gt;0,"Partly received","Open")))</f>
        <v/>
      </c>
      <c r="M411" s="40">
        <f>IF(OR(D411="",G411=""),"",ROUND(K411*G411,2))</f>
        <v/>
      </c>
    </row>
    <row r="412">
      <c r="A412" s="24" t="n"/>
      <c r="B412" s="43" t="n"/>
      <c r="C412" s="24" t="n"/>
      <c r="D412" s="24" t="n"/>
      <c r="E412" s="44">
        <f>IF(D412="","",IFERROR(VLOOKUP(D412,Products!$A$5:$B$204,2,FALSE),"SKU not found"))</f>
        <v/>
      </c>
      <c r="F412" s="25" t="n"/>
      <c r="G412" s="30" t="n"/>
      <c r="H412" s="40">
        <f>IF(OR(F412="",G412=""),"",ROUND(F412*G412,2))</f>
        <v/>
      </c>
      <c r="I412" s="43" t="n"/>
      <c r="J412" s="25" t="n"/>
      <c r="K412" s="38">
        <f>IF(D412="","",MAX(0,F412-J412))</f>
        <v/>
      </c>
      <c r="L412" s="39">
        <f>IF(D412="","",IF(J412&gt;=F412,"Received",IF(J412&gt;0,"Partly received","Open")))</f>
        <v/>
      </c>
      <c r="M412" s="40">
        <f>IF(OR(D412="",G412=""),"",ROUND(K412*G412,2))</f>
        <v/>
      </c>
    </row>
    <row r="413">
      <c r="A413" s="24" t="n"/>
      <c r="B413" s="43" t="n"/>
      <c r="C413" s="24" t="n"/>
      <c r="D413" s="24" t="n"/>
      <c r="E413" s="44">
        <f>IF(D413="","",IFERROR(VLOOKUP(D413,Products!$A$5:$B$204,2,FALSE),"SKU not found"))</f>
        <v/>
      </c>
      <c r="F413" s="25" t="n"/>
      <c r="G413" s="30" t="n"/>
      <c r="H413" s="40">
        <f>IF(OR(F413="",G413=""),"",ROUND(F413*G413,2))</f>
        <v/>
      </c>
      <c r="I413" s="43" t="n"/>
      <c r="J413" s="25" t="n"/>
      <c r="K413" s="38">
        <f>IF(D413="","",MAX(0,F413-J413))</f>
        <v/>
      </c>
      <c r="L413" s="39">
        <f>IF(D413="","",IF(J413&gt;=F413,"Received",IF(J413&gt;0,"Partly received","Open")))</f>
        <v/>
      </c>
      <c r="M413" s="40">
        <f>IF(OR(D413="",G413=""),"",ROUND(K413*G413,2))</f>
        <v/>
      </c>
    </row>
    <row r="414">
      <c r="A414" s="24" t="n"/>
      <c r="B414" s="43" t="n"/>
      <c r="C414" s="24" t="n"/>
      <c r="D414" s="24" t="n"/>
      <c r="E414" s="44">
        <f>IF(D414="","",IFERROR(VLOOKUP(D414,Products!$A$5:$B$204,2,FALSE),"SKU not found"))</f>
        <v/>
      </c>
      <c r="F414" s="25" t="n"/>
      <c r="G414" s="30" t="n"/>
      <c r="H414" s="40">
        <f>IF(OR(F414="",G414=""),"",ROUND(F414*G414,2))</f>
        <v/>
      </c>
      <c r="I414" s="43" t="n"/>
      <c r="J414" s="25" t="n"/>
      <c r="K414" s="38">
        <f>IF(D414="","",MAX(0,F414-J414))</f>
        <v/>
      </c>
      <c r="L414" s="39">
        <f>IF(D414="","",IF(J414&gt;=F414,"Received",IF(J414&gt;0,"Partly received","Open")))</f>
        <v/>
      </c>
      <c r="M414" s="40">
        <f>IF(OR(D414="",G414=""),"",ROUND(K414*G414,2))</f>
        <v/>
      </c>
    </row>
    <row r="415">
      <c r="A415" s="24" t="n"/>
      <c r="B415" s="43" t="n"/>
      <c r="C415" s="24" t="n"/>
      <c r="D415" s="24" t="n"/>
      <c r="E415" s="44">
        <f>IF(D415="","",IFERROR(VLOOKUP(D415,Products!$A$5:$B$204,2,FALSE),"SKU not found"))</f>
        <v/>
      </c>
      <c r="F415" s="25" t="n"/>
      <c r="G415" s="30" t="n"/>
      <c r="H415" s="40">
        <f>IF(OR(F415="",G415=""),"",ROUND(F415*G415,2))</f>
        <v/>
      </c>
      <c r="I415" s="43" t="n"/>
      <c r="J415" s="25" t="n"/>
      <c r="K415" s="38">
        <f>IF(D415="","",MAX(0,F415-J415))</f>
        <v/>
      </c>
      <c r="L415" s="39">
        <f>IF(D415="","",IF(J415&gt;=F415,"Received",IF(J415&gt;0,"Partly received","Open")))</f>
        <v/>
      </c>
      <c r="M415" s="40">
        <f>IF(OR(D415="",G415=""),"",ROUND(K415*G415,2))</f>
        <v/>
      </c>
    </row>
    <row r="416">
      <c r="A416" s="24" t="n"/>
      <c r="B416" s="43" t="n"/>
      <c r="C416" s="24" t="n"/>
      <c r="D416" s="24" t="n"/>
      <c r="E416" s="44">
        <f>IF(D416="","",IFERROR(VLOOKUP(D416,Products!$A$5:$B$204,2,FALSE),"SKU not found"))</f>
        <v/>
      </c>
      <c r="F416" s="25" t="n"/>
      <c r="G416" s="30" t="n"/>
      <c r="H416" s="40">
        <f>IF(OR(F416="",G416=""),"",ROUND(F416*G416,2))</f>
        <v/>
      </c>
      <c r="I416" s="43" t="n"/>
      <c r="J416" s="25" t="n"/>
      <c r="K416" s="38">
        <f>IF(D416="","",MAX(0,F416-J416))</f>
        <v/>
      </c>
      <c r="L416" s="39">
        <f>IF(D416="","",IF(J416&gt;=F416,"Received",IF(J416&gt;0,"Partly received","Open")))</f>
        <v/>
      </c>
      <c r="M416" s="40">
        <f>IF(OR(D416="",G416=""),"",ROUND(K416*G416,2))</f>
        <v/>
      </c>
    </row>
    <row r="417">
      <c r="A417" s="24" t="n"/>
      <c r="B417" s="43" t="n"/>
      <c r="C417" s="24" t="n"/>
      <c r="D417" s="24" t="n"/>
      <c r="E417" s="44">
        <f>IF(D417="","",IFERROR(VLOOKUP(D417,Products!$A$5:$B$204,2,FALSE),"SKU not found"))</f>
        <v/>
      </c>
      <c r="F417" s="25" t="n"/>
      <c r="G417" s="30" t="n"/>
      <c r="H417" s="40">
        <f>IF(OR(F417="",G417=""),"",ROUND(F417*G417,2))</f>
        <v/>
      </c>
      <c r="I417" s="43" t="n"/>
      <c r="J417" s="25" t="n"/>
      <c r="K417" s="38">
        <f>IF(D417="","",MAX(0,F417-J417))</f>
        <v/>
      </c>
      <c r="L417" s="39">
        <f>IF(D417="","",IF(J417&gt;=F417,"Received",IF(J417&gt;0,"Partly received","Open")))</f>
        <v/>
      </c>
      <c r="M417" s="40">
        <f>IF(OR(D417="",G417=""),"",ROUND(K417*G417,2))</f>
        <v/>
      </c>
    </row>
    <row r="418">
      <c r="A418" s="24" t="n"/>
      <c r="B418" s="43" t="n"/>
      <c r="C418" s="24" t="n"/>
      <c r="D418" s="24" t="n"/>
      <c r="E418" s="44">
        <f>IF(D418="","",IFERROR(VLOOKUP(D418,Products!$A$5:$B$204,2,FALSE),"SKU not found"))</f>
        <v/>
      </c>
      <c r="F418" s="25" t="n"/>
      <c r="G418" s="30" t="n"/>
      <c r="H418" s="40">
        <f>IF(OR(F418="",G418=""),"",ROUND(F418*G418,2))</f>
        <v/>
      </c>
      <c r="I418" s="43" t="n"/>
      <c r="J418" s="25" t="n"/>
      <c r="K418" s="38">
        <f>IF(D418="","",MAX(0,F418-J418))</f>
        <v/>
      </c>
      <c r="L418" s="39">
        <f>IF(D418="","",IF(J418&gt;=F418,"Received",IF(J418&gt;0,"Partly received","Open")))</f>
        <v/>
      </c>
      <c r="M418" s="40">
        <f>IF(OR(D418="",G418=""),"",ROUND(K418*G418,2))</f>
        <v/>
      </c>
    </row>
    <row r="419">
      <c r="A419" s="24" t="n"/>
      <c r="B419" s="43" t="n"/>
      <c r="C419" s="24" t="n"/>
      <c r="D419" s="24" t="n"/>
      <c r="E419" s="44">
        <f>IF(D419="","",IFERROR(VLOOKUP(D419,Products!$A$5:$B$204,2,FALSE),"SKU not found"))</f>
        <v/>
      </c>
      <c r="F419" s="25" t="n"/>
      <c r="G419" s="30" t="n"/>
      <c r="H419" s="40">
        <f>IF(OR(F419="",G419=""),"",ROUND(F419*G419,2))</f>
        <v/>
      </c>
      <c r="I419" s="43" t="n"/>
      <c r="J419" s="25" t="n"/>
      <c r="K419" s="38">
        <f>IF(D419="","",MAX(0,F419-J419))</f>
        <v/>
      </c>
      <c r="L419" s="39">
        <f>IF(D419="","",IF(J419&gt;=F419,"Received",IF(J419&gt;0,"Partly received","Open")))</f>
        <v/>
      </c>
      <c r="M419" s="40">
        <f>IF(OR(D419="",G419=""),"",ROUND(K419*G419,2))</f>
        <v/>
      </c>
    </row>
    <row r="420">
      <c r="A420" s="24" t="n"/>
      <c r="B420" s="43" t="n"/>
      <c r="C420" s="24" t="n"/>
      <c r="D420" s="24" t="n"/>
      <c r="E420" s="44">
        <f>IF(D420="","",IFERROR(VLOOKUP(D420,Products!$A$5:$B$204,2,FALSE),"SKU not found"))</f>
        <v/>
      </c>
      <c r="F420" s="25" t="n"/>
      <c r="G420" s="30" t="n"/>
      <c r="H420" s="40">
        <f>IF(OR(F420="",G420=""),"",ROUND(F420*G420,2))</f>
        <v/>
      </c>
      <c r="I420" s="43" t="n"/>
      <c r="J420" s="25" t="n"/>
      <c r="K420" s="38">
        <f>IF(D420="","",MAX(0,F420-J420))</f>
        <v/>
      </c>
      <c r="L420" s="39">
        <f>IF(D420="","",IF(J420&gt;=F420,"Received",IF(J420&gt;0,"Partly received","Open")))</f>
        <v/>
      </c>
      <c r="M420" s="40">
        <f>IF(OR(D420="",G420=""),"",ROUND(K420*G420,2))</f>
        <v/>
      </c>
    </row>
    <row r="421">
      <c r="A421" s="24" t="n"/>
      <c r="B421" s="43" t="n"/>
      <c r="C421" s="24" t="n"/>
      <c r="D421" s="24" t="n"/>
      <c r="E421" s="44">
        <f>IF(D421="","",IFERROR(VLOOKUP(D421,Products!$A$5:$B$204,2,FALSE),"SKU not found"))</f>
        <v/>
      </c>
      <c r="F421" s="25" t="n"/>
      <c r="G421" s="30" t="n"/>
      <c r="H421" s="40">
        <f>IF(OR(F421="",G421=""),"",ROUND(F421*G421,2))</f>
        <v/>
      </c>
      <c r="I421" s="43" t="n"/>
      <c r="J421" s="25" t="n"/>
      <c r="K421" s="38">
        <f>IF(D421="","",MAX(0,F421-J421))</f>
        <v/>
      </c>
      <c r="L421" s="39">
        <f>IF(D421="","",IF(J421&gt;=F421,"Received",IF(J421&gt;0,"Partly received","Open")))</f>
        <v/>
      </c>
      <c r="M421" s="40">
        <f>IF(OR(D421="",G421=""),"",ROUND(K421*G421,2))</f>
        <v/>
      </c>
    </row>
    <row r="422">
      <c r="A422" s="24" t="n"/>
      <c r="B422" s="43" t="n"/>
      <c r="C422" s="24" t="n"/>
      <c r="D422" s="24" t="n"/>
      <c r="E422" s="44">
        <f>IF(D422="","",IFERROR(VLOOKUP(D422,Products!$A$5:$B$204,2,FALSE),"SKU not found"))</f>
        <v/>
      </c>
      <c r="F422" s="25" t="n"/>
      <c r="G422" s="30" t="n"/>
      <c r="H422" s="40">
        <f>IF(OR(F422="",G422=""),"",ROUND(F422*G422,2))</f>
        <v/>
      </c>
      <c r="I422" s="43" t="n"/>
      <c r="J422" s="25" t="n"/>
      <c r="K422" s="38">
        <f>IF(D422="","",MAX(0,F422-J422))</f>
        <v/>
      </c>
      <c r="L422" s="39">
        <f>IF(D422="","",IF(J422&gt;=F422,"Received",IF(J422&gt;0,"Partly received","Open")))</f>
        <v/>
      </c>
      <c r="M422" s="40">
        <f>IF(OR(D422="",G422=""),"",ROUND(K422*G422,2))</f>
        <v/>
      </c>
    </row>
    <row r="423">
      <c r="A423" s="24" t="n"/>
      <c r="B423" s="43" t="n"/>
      <c r="C423" s="24" t="n"/>
      <c r="D423" s="24" t="n"/>
      <c r="E423" s="44">
        <f>IF(D423="","",IFERROR(VLOOKUP(D423,Products!$A$5:$B$204,2,FALSE),"SKU not found"))</f>
        <v/>
      </c>
      <c r="F423" s="25" t="n"/>
      <c r="G423" s="30" t="n"/>
      <c r="H423" s="40">
        <f>IF(OR(F423="",G423=""),"",ROUND(F423*G423,2))</f>
        <v/>
      </c>
      <c r="I423" s="43" t="n"/>
      <c r="J423" s="25" t="n"/>
      <c r="K423" s="38">
        <f>IF(D423="","",MAX(0,F423-J423))</f>
        <v/>
      </c>
      <c r="L423" s="39">
        <f>IF(D423="","",IF(J423&gt;=F423,"Received",IF(J423&gt;0,"Partly received","Open")))</f>
        <v/>
      </c>
      <c r="M423" s="40">
        <f>IF(OR(D423="",G423=""),"",ROUND(K423*G423,2))</f>
        <v/>
      </c>
    </row>
    <row r="424">
      <c r="A424" s="24" t="n"/>
      <c r="B424" s="43" t="n"/>
      <c r="C424" s="24" t="n"/>
      <c r="D424" s="24" t="n"/>
      <c r="E424" s="44">
        <f>IF(D424="","",IFERROR(VLOOKUP(D424,Products!$A$5:$B$204,2,FALSE),"SKU not found"))</f>
        <v/>
      </c>
      <c r="F424" s="25" t="n"/>
      <c r="G424" s="30" t="n"/>
      <c r="H424" s="40">
        <f>IF(OR(F424="",G424=""),"",ROUND(F424*G424,2))</f>
        <v/>
      </c>
      <c r="I424" s="43" t="n"/>
      <c r="J424" s="25" t="n"/>
      <c r="K424" s="38">
        <f>IF(D424="","",MAX(0,F424-J424))</f>
        <v/>
      </c>
      <c r="L424" s="39">
        <f>IF(D424="","",IF(J424&gt;=F424,"Received",IF(J424&gt;0,"Partly received","Open")))</f>
        <v/>
      </c>
      <c r="M424" s="40">
        <f>IF(OR(D424="",G424=""),"",ROUND(K424*G424,2))</f>
        <v/>
      </c>
    </row>
    <row r="425">
      <c r="A425" s="24" t="n"/>
      <c r="B425" s="43" t="n"/>
      <c r="C425" s="24" t="n"/>
      <c r="D425" s="24" t="n"/>
      <c r="E425" s="44">
        <f>IF(D425="","",IFERROR(VLOOKUP(D425,Products!$A$5:$B$204,2,FALSE),"SKU not found"))</f>
        <v/>
      </c>
      <c r="F425" s="25" t="n"/>
      <c r="G425" s="30" t="n"/>
      <c r="H425" s="40">
        <f>IF(OR(F425="",G425=""),"",ROUND(F425*G425,2))</f>
        <v/>
      </c>
      <c r="I425" s="43" t="n"/>
      <c r="J425" s="25" t="n"/>
      <c r="K425" s="38">
        <f>IF(D425="","",MAX(0,F425-J425))</f>
        <v/>
      </c>
      <c r="L425" s="39">
        <f>IF(D425="","",IF(J425&gt;=F425,"Received",IF(J425&gt;0,"Partly received","Open")))</f>
        <v/>
      </c>
      <c r="M425" s="40">
        <f>IF(OR(D425="",G425=""),"",ROUND(K425*G425,2))</f>
        <v/>
      </c>
    </row>
    <row r="426">
      <c r="A426" s="24" t="n"/>
      <c r="B426" s="43" t="n"/>
      <c r="C426" s="24" t="n"/>
      <c r="D426" s="24" t="n"/>
      <c r="E426" s="44">
        <f>IF(D426="","",IFERROR(VLOOKUP(D426,Products!$A$5:$B$204,2,FALSE),"SKU not found"))</f>
        <v/>
      </c>
      <c r="F426" s="25" t="n"/>
      <c r="G426" s="30" t="n"/>
      <c r="H426" s="40">
        <f>IF(OR(F426="",G426=""),"",ROUND(F426*G426,2))</f>
        <v/>
      </c>
      <c r="I426" s="43" t="n"/>
      <c r="J426" s="25" t="n"/>
      <c r="K426" s="38">
        <f>IF(D426="","",MAX(0,F426-J426))</f>
        <v/>
      </c>
      <c r="L426" s="39">
        <f>IF(D426="","",IF(J426&gt;=F426,"Received",IF(J426&gt;0,"Partly received","Open")))</f>
        <v/>
      </c>
      <c r="M426" s="40">
        <f>IF(OR(D426="",G426=""),"",ROUND(K426*G426,2))</f>
        <v/>
      </c>
    </row>
    <row r="427">
      <c r="A427" s="24" t="n"/>
      <c r="B427" s="43" t="n"/>
      <c r="C427" s="24" t="n"/>
      <c r="D427" s="24" t="n"/>
      <c r="E427" s="44">
        <f>IF(D427="","",IFERROR(VLOOKUP(D427,Products!$A$5:$B$204,2,FALSE),"SKU not found"))</f>
        <v/>
      </c>
      <c r="F427" s="25" t="n"/>
      <c r="G427" s="30" t="n"/>
      <c r="H427" s="40">
        <f>IF(OR(F427="",G427=""),"",ROUND(F427*G427,2))</f>
        <v/>
      </c>
      <c r="I427" s="43" t="n"/>
      <c r="J427" s="25" t="n"/>
      <c r="K427" s="38">
        <f>IF(D427="","",MAX(0,F427-J427))</f>
        <v/>
      </c>
      <c r="L427" s="39">
        <f>IF(D427="","",IF(J427&gt;=F427,"Received",IF(J427&gt;0,"Partly received","Open")))</f>
        <v/>
      </c>
      <c r="M427" s="40">
        <f>IF(OR(D427="",G427=""),"",ROUND(K427*G427,2))</f>
        <v/>
      </c>
    </row>
    <row r="428">
      <c r="A428" s="24" t="n"/>
      <c r="B428" s="43" t="n"/>
      <c r="C428" s="24" t="n"/>
      <c r="D428" s="24" t="n"/>
      <c r="E428" s="44">
        <f>IF(D428="","",IFERROR(VLOOKUP(D428,Products!$A$5:$B$204,2,FALSE),"SKU not found"))</f>
        <v/>
      </c>
      <c r="F428" s="25" t="n"/>
      <c r="G428" s="30" t="n"/>
      <c r="H428" s="40">
        <f>IF(OR(F428="",G428=""),"",ROUND(F428*G428,2))</f>
        <v/>
      </c>
      <c r="I428" s="43" t="n"/>
      <c r="J428" s="25" t="n"/>
      <c r="K428" s="38">
        <f>IF(D428="","",MAX(0,F428-J428))</f>
        <v/>
      </c>
      <c r="L428" s="39">
        <f>IF(D428="","",IF(J428&gt;=F428,"Received",IF(J428&gt;0,"Partly received","Open")))</f>
        <v/>
      </c>
      <c r="M428" s="40">
        <f>IF(OR(D428="",G428=""),"",ROUND(K428*G428,2))</f>
        <v/>
      </c>
    </row>
    <row r="429">
      <c r="A429" s="24" t="n"/>
      <c r="B429" s="43" t="n"/>
      <c r="C429" s="24" t="n"/>
      <c r="D429" s="24" t="n"/>
      <c r="E429" s="44">
        <f>IF(D429="","",IFERROR(VLOOKUP(D429,Products!$A$5:$B$204,2,FALSE),"SKU not found"))</f>
        <v/>
      </c>
      <c r="F429" s="25" t="n"/>
      <c r="G429" s="30" t="n"/>
      <c r="H429" s="40">
        <f>IF(OR(F429="",G429=""),"",ROUND(F429*G429,2))</f>
        <v/>
      </c>
      <c r="I429" s="43" t="n"/>
      <c r="J429" s="25" t="n"/>
      <c r="K429" s="38">
        <f>IF(D429="","",MAX(0,F429-J429))</f>
        <v/>
      </c>
      <c r="L429" s="39">
        <f>IF(D429="","",IF(J429&gt;=F429,"Received",IF(J429&gt;0,"Partly received","Open")))</f>
        <v/>
      </c>
      <c r="M429" s="40">
        <f>IF(OR(D429="",G429=""),"",ROUND(K429*G429,2))</f>
        <v/>
      </c>
    </row>
    <row r="430">
      <c r="A430" s="24" t="n"/>
      <c r="B430" s="43" t="n"/>
      <c r="C430" s="24" t="n"/>
      <c r="D430" s="24" t="n"/>
      <c r="E430" s="44">
        <f>IF(D430="","",IFERROR(VLOOKUP(D430,Products!$A$5:$B$204,2,FALSE),"SKU not found"))</f>
        <v/>
      </c>
      <c r="F430" s="25" t="n"/>
      <c r="G430" s="30" t="n"/>
      <c r="H430" s="40">
        <f>IF(OR(F430="",G430=""),"",ROUND(F430*G430,2))</f>
        <v/>
      </c>
      <c r="I430" s="43" t="n"/>
      <c r="J430" s="25" t="n"/>
      <c r="K430" s="38">
        <f>IF(D430="","",MAX(0,F430-J430))</f>
        <v/>
      </c>
      <c r="L430" s="39">
        <f>IF(D430="","",IF(J430&gt;=F430,"Received",IF(J430&gt;0,"Partly received","Open")))</f>
        <v/>
      </c>
      <c r="M430" s="40">
        <f>IF(OR(D430="",G430=""),"",ROUND(K430*G430,2))</f>
        <v/>
      </c>
    </row>
    <row r="431">
      <c r="A431" s="24" t="n"/>
      <c r="B431" s="43" t="n"/>
      <c r="C431" s="24" t="n"/>
      <c r="D431" s="24" t="n"/>
      <c r="E431" s="44">
        <f>IF(D431="","",IFERROR(VLOOKUP(D431,Products!$A$5:$B$204,2,FALSE),"SKU not found"))</f>
        <v/>
      </c>
      <c r="F431" s="25" t="n"/>
      <c r="G431" s="30" t="n"/>
      <c r="H431" s="40">
        <f>IF(OR(F431="",G431=""),"",ROUND(F431*G431,2))</f>
        <v/>
      </c>
      <c r="I431" s="43" t="n"/>
      <c r="J431" s="25" t="n"/>
      <c r="K431" s="38">
        <f>IF(D431="","",MAX(0,F431-J431))</f>
        <v/>
      </c>
      <c r="L431" s="39">
        <f>IF(D431="","",IF(J431&gt;=F431,"Received",IF(J431&gt;0,"Partly received","Open")))</f>
        <v/>
      </c>
      <c r="M431" s="40">
        <f>IF(OR(D431="",G431=""),"",ROUND(K431*G431,2))</f>
        <v/>
      </c>
    </row>
    <row r="432">
      <c r="A432" s="24" t="n"/>
      <c r="B432" s="43" t="n"/>
      <c r="C432" s="24" t="n"/>
      <c r="D432" s="24" t="n"/>
      <c r="E432" s="44">
        <f>IF(D432="","",IFERROR(VLOOKUP(D432,Products!$A$5:$B$204,2,FALSE),"SKU not found"))</f>
        <v/>
      </c>
      <c r="F432" s="25" t="n"/>
      <c r="G432" s="30" t="n"/>
      <c r="H432" s="40">
        <f>IF(OR(F432="",G432=""),"",ROUND(F432*G432,2))</f>
        <v/>
      </c>
      <c r="I432" s="43" t="n"/>
      <c r="J432" s="25" t="n"/>
      <c r="K432" s="38">
        <f>IF(D432="","",MAX(0,F432-J432))</f>
        <v/>
      </c>
      <c r="L432" s="39">
        <f>IF(D432="","",IF(J432&gt;=F432,"Received",IF(J432&gt;0,"Partly received","Open")))</f>
        <v/>
      </c>
      <c r="M432" s="40">
        <f>IF(OR(D432="",G432=""),"",ROUND(K432*G432,2))</f>
        <v/>
      </c>
    </row>
    <row r="433">
      <c r="A433" s="24" t="n"/>
      <c r="B433" s="43" t="n"/>
      <c r="C433" s="24" t="n"/>
      <c r="D433" s="24" t="n"/>
      <c r="E433" s="44">
        <f>IF(D433="","",IFERROR(VLOOKUP(D433,Products!$A$5:$B$204,2,FALSE),"SKU not found"))</f>
        <v/>
      </c>
      <c r="F433" s="25" t="n"/>
      <c r="G433" s="30" t="n"/>
      <c r="H433" s="40">
        <f>IF(OR(F433="",G433=""),"",ROUND(F433*G433,2))</f>
        <v/>
      </c>
      <c r="I433" s="43" t="n"/>
      <c r="J433" s="25" t="n"/>
      <c r="K433" s="38">
        <f>IF(D433="","",MAX(0,F433-J433))</f>
        <v/>
      </c>
      <c r="L433" s="39">
        <f>IF(D433="","",IF(J433&gt;=F433,"Received",IF(J433&gt;0,"Partly received","Open")))</f>
        <v/>
      </c>
      <c r="M433" s="40">
        <f>IF(OR(D433="",G433=""),"",ROUND(K433*G433,2))</f>
        <v/>
      </c>
    </row>
    <row r="434">
      <c r="A434" s="24" t="n"/>
      <c r="B434" s="43" t="n"/>
      <c r="C434" s="24" t="n"/>
      <c r="D434" s="24" t="n"/>
      <c r="E434" s="44">
        <f>IF(D434="","",IFERROR(VLOOKUP(D434,Products!$A$5:$B$204,2,FALSE),"SKU not found"))</f>
        <v/>
      </c>
      <c r="F434" s="25" t="n"/>
      <c r="G434" s="30" t="n"/>
      <c r="H434" s="40">
        <f>IF(OR(F434="",G434=""),"",ROUND(F434*G434,2))</f>
        <v/>
      </c>
      <c r="I434" s="43" t="n"/>
      <c r="J434" s="25" t="n"/>
      <c r="K434" s="38">
        <f>IF(D434="","",MAX(0,F434-J434))</f>
        <v/>
      </c>
      <c r="L434" s="39">
        <f>IF(D434="","",IF(J434&gt;=F434,"Received",IF(J434&gt;0,"Partly received","Open")))</f>
        <v/>
      </c>
      <c r="M434" s="40">
        <f>IF(OR(D434="",G434=""),"",ROUND(K434*G434,2))</f>
        <v/>
      </c>
    </row>
    <row r="435">
      <c r="A435" s="24" t="n"/>
      <c r="B435" s="43" t="n"/>
      <c r="C435" s="24" t="n"/>
      <c r="D435" s="24" t="n"/>
      <c r="E435" s="44">
        <f>IF(D435="","",IFERROR(VLOOKUP(D435,Products!$A$5:$B$204,2,FALSE),"SKU not found"))</f>
        <v/>
      </c>
      <c r="F435" s="25" t="n"/>
      <c r="G435" s="30" t="n"/>
      <c r="H435" s="40">
        <f>IF(OR(F435="",G435=""),"",ROUND(F435*G435,2))</f>
        <v/>
      </c>
      <c r="I435" s="43" t="n"/>
      <c r="J435" s="25" t="n"/>
      <c r="K435" s="38">
        <f>IF(D435="","",MAX(0,F435-J435))</f>
        <v/>
      </c>
      <c r="L435" s="39">
        <f>IF(D435="","",IF(J435&gt;=F435,"Received",IF(J435&gt;0,"Partly received","Open")))</f>
        <v/>
      </c>
      <c r="M435" s="40">
        <f>IF(OR(D435="",G435=""),"",ROUND(K435*G435,2))</f>
        <v/>
      </c>
    </row>
    <row r="436">
      <c r="A436" s="24" t="n"/>
      <c r="B436" s="43" t="n"/>
      <c r="C436" s="24" t="n"/>
      <c r="D436" s="24" t="n"/>
      <c r="E436" s="44">
        <f>IF(D436="","",IFERROR(VLOOKUP(D436,Products!$A$5:$B$204,2,FALSE),"SKU not found"))</f>
        <v/>
      </c>
      <c r="F436" s="25" t="n"/>
      <c r="G436" s="30" t="n"/>
      <c r="H436" s="40">
        <f>IF(OR(F436="",G436=""),"",ROUND(F436*G436,2))</f>
        <v/>
      </c>
      <c r="I436" s="43" t="n"/>
      <c r="J436" s="25" t="n"/>
      <c r="K436" s="38">
        <f>IF(D436="","",MAX(0,F436-J436))</f>
        <v/>
      </c>
      <c r="L436" s="39">
        <f>IF(D436="","",IF(J436&gt;=F436,"Received",IF(J436&gt;0,"Partly received","Open")))</f>
        <v/>
      </c>
      <c r="M436" s="40">
        <f>IF(OR(D436="",G436=""),"",ROUND(K436*G436,2))</f>
        <v/>
      </c>
    </row>
    <row r="437">
      <c r="A437" s="24" t="n"/>
      <c r="B437" s="43" t="n"/>
      <c r="C437" s="24" t="n"/>
      <c r="D437" s="24" t="n"/>
      <c r="E437" s="44">
        <f>IF(D437="","",IFERROR(VLOOKUP(D437,Products!$A$5:$B$204,2,FALSE),"SKU not found"))</f>
        <v/>
      </c>
      <c r="F437" s="25" t="n"/>
      <c r="G437" s="30" t="n"/>
      <c r="H437" s="40">
        <f>IF(OR(F437="",G437=""),"",ROUND(F437*G437,2))</f>
        <v/>
      </c>
      <c r="I437" s="43" t="n"/>
      <c r="J437" s="25" t="n"/>
      <c r="K437" s="38">
        <f>IF(D437="","",MAX(0,F437-J437))</f>
        <v/>
      </c>
      <c r="L437" s="39">
        <f>IF(D437="","",IF(J437&gt;=F437,"Received",IF(J437&gt;0,"Partly received","Open")))</f>
        <v/>
      </c>
      <c r="M437" s="40">
        <f>IF(OR(D437="",G437=""),"",ROUND(K437*G437,2))</f>
        <v/>
      </c>
    </row>
    <row r="438">
      <c r="A438" s="24" t="n"/>
      <c r="B438" s="43" t="n"/>
      <c r="C438" s="24" t="n"/>
      <c r="D438" s="24" t="n"/>
      <c r="E438" s="44">
        <f>IF(D438="","",IFERROR(VLOOKUP(D438,Products!$A$5:$B$204,2,FALSE),"SKU not found"))</f>
        <v/>
      </c>
      <c r="F438" s="25" t="n"/>
      <c r="G438" s="30" t="n"/>
      <c r="H438" s="40">
        <f>IF(OR(F438="",G438=""),"",ROUND(F438*G438,2))</f>
        <v/>
      </c>
      <c r="I438" s="43" t="n"/>
      <c r="J438" s="25" t="n"/>
      <c r="K438" s="38">
        <f>IF(D438="","",MAX(0,F438-J438))</f>
        <v/>
      </c>
      <c r="L438" s="39">
        <f>IF(D438="","",IF(J438&gt;=F438,"Received",IF(J438&gt;0,"Partly received","Open")))</f>
        <v/>
      </c>
      <c r="M438" s="40">
        <f>IF(OR(D438="",G438=""),"",ROUND(K438*G438,2))</f>
        <v/>
      </c>
    </row>
    <row r="439">
      <c r="A439" s="24" t="n"/>
      <c r="B439" s="43" t="n"/>
      <c r="C439" s="24" t="n"/>
      <c r="D439" s="24" t="n"/>
      <c r="E439" s="44">
        <f>IF(D439="","",IFERROR(VLOOKUP(D439,Products!$A$5:$B$204,2,FALSE),"SKU not found"))</f>
        <v/>
      </c>
      <c r="F439" s="25" t="n"/>
      <c r="G439" s="30" t="n"/>
      <c r="H439" s="40">
        <f>IF(OR(F439="",G439=""),"",ROUND(F439*G439,2))</f>
        <v/>
      </c>
      <c r="I439" s="43" t="n"/>
      <c r="J439" s="25" t="n"/>
      <c r="K439" s="38">
        <f>IF(D439="","",MAX(0,F439-J439))</f>
        <v/>
      </c>
      <c r="L439" s="39">
        <f>IF(D439="","",IF(J439&gt;=F439,"Received",IF(J439&gt;0,"Partly received","Open")))</f>
        <v/>
      </c>
      <c r="M439" s="40">
        <f>IF(OR(D439="",G439=""),"",ROUND(K439*G439,2))</f>
        <v/>
      </c>
    </row>
    <row r="440">
      <c r="A440" s="24" t="n"/>
      <c r="B440" s="43" t="n"/>
      <c r="C440" s="24" t="n"/>
      <c r="D440" s="24" t="n"/>
      <c r="E440" s="44">
        <f>IF(D440="","",IFERROR(VLOOKUP(D440,Products!$A$5:$B$204,2,FALSE),"SKU not found"))</f>
        <v/>
      </c>
      <c r="F440" s="25" t="n"/>
      <c r="G440" s="30" t="n"/>
      <c r="H440" s="40">
        <f>IF(OR(F440="",G440=""),"",ROUND(F440*G440,2))</f>
        <v/>
      </c>
      <c r="I440" s="43" t="n"/>
      <c r="J440" s="25" t="n"/>
      <c r="K440" s="38">
        <f>IF(D440="","",MAX(0,F440-J440))</f>
        <v/>
      </c>
      <c r="L440" s="39">
        <f>IF(D440="","",IF(J440&gt;=F440,"Received",IF(J440&gt;0,"Partly received","Open")))</f>
        <v/>
      </c>
      <c r="M440" s="40">
        <f>IF(OR(D440="",G440=""),"",ROUND(K440*G440,2))</f>
        <v/>
      </c>
    </row>
    <row r="441">
      <c r="A441" s="24" t="n"/>
      <c r="B441" s="43" t="n"/>
      <c r="C441" s="24" t="n"/>
      <c r="D441" s="24" t="n"/>
      <c r="E441" s="44">
        <f>IF(D441="","",IFERROR(VLOOKUP(D441,Products!$A$5:$B$204,2,FALSE),"SKU not found"))</f>
        <v/>
      </c>
      <c r="F441" s="25" t="n"/>
      <c r="G441" s="30" t="n"/>
      <c r="H441" s="40">
        <f>IF(OR(F441="",G441=""),"",ROUND(F441*G441,2))</f>
        <v/>
      </c>
      <c r="I441" s="43" t="n"/>
      <c r="J441" s="25" t="n"/>
      <c r="K441" s="38">
        <f>IF(D441="","",MAX(0,F441-J441))</f>
        <v/>
      </c>
      <c r="L441" s="39">
        <f>IF(D441="","",IF(J441&gt;=F441,"Received",IF(J441&gt;0,"Partly received","Open")))</f>
        <v/>
      </c>
      <c r="M441" s="40">
        <f>IF(OR(D441="",G441=""),"",ROUND(K441*G441,2))</f>
        <v/>
      </c>
    </row>
    <row r="442">
      <c r="A442" s="24" t="n"/>
      <c r="B442" s="43" t="n"/>
      <c r="C442" s="24" t="n"/>
      <c r="D442" s="24" t="n"/>
      <c r="E442" s="44">
        <f>IF(D442="","",IFERROR(VLOOKUP(D442,Products!$A$5:$B$204,2,FALSE),"SKU not found"))</f>
        <v/>
      </c>
      <c r="F442" s="25" t="n"/>
      <c r="G442" s="30" t="n"/>
      <c r="H442" s="40">
        <f>IF(OR(F442="",G442=""),"",ROUND(F442*G442,2))</f>
        <v/>
      </c>
      <c r="I442" s="43" t="n"/>
      <c r="J442" s="25" t="n"/>
      <c r="K442" s="38">
        <f>IF(D442="","",MAX(0,F442-J442))</f>
        <v/>
      </c>
      <c r="L442" s="39">
        <f>IF(D442="","",IF(J442&gt;=F442,"Received",IF(J442&gt;0,"Partly received","Open")))</f>
        <v/>
      </c>
      <c r="M442" s="40">
        <f>IF(OR(D442="",G442=""),"",ROUND(K442*G442,2))</f>
        <v/>
      </c>
    </row>
    <row r="443">
      <c r="A443" s="24" t="n"/>
      <c r="B443" s="43" t="n"/>
      <c r="C443" s="24" t="n"/>
      <c r="D443" s="24" t="n"/>
      <c r="E443" s="44">
        <f>IF(D443="","",IFERROR(VLOOKUP(D443,Products!$A$5:$B$204,2,FALSE),"SKU not found"))</f>
        <v/>
      </c>
      <c r="F443" s="25" t="n"/>
      <c r="G443" s="30" t="n"/>
      <c r="H443" s="40">
        <f>IF(OR(F443="",G443=""),"",ROUND(F443*G443,2))</f>
        <v/>
      </c>
      <c r="I443" s="43" t="n"/>
      <c r="J443" s="25" t="n"/>
      <c r="K443" s="38">
        <f>IF(D443="","",MAX(0,F443-J443))</f>
        <v/>
      </c>
      <c r="L443" s="39">
        <f>IF(D443="","",IF(J443&gt;=F443,"Received",IF(J443&gt;0,"Partly received","Open")))</f>
        <v/>
      </c>
      <c r="M443" s="40">
        <f>IF(OR(D443="",G443=""),"",ROUND(K443*G443,2))</f>
        <v/>
      </c>
    </row>
    <row r="444">
      <c r="A444" s="24" t="n"/>
      <c r="B444" s="43" t="n"/>
      <c r="C444" s="24" t="n"/>
      <c r="D444" s="24" t="n"/>
      <c r="E444" s="44">
        <f>IF(D444="","",IFERROR(VLOOKUP(D444,Products!$A$5:$B$204,2,FALSE),"SKU not found"))</f>
        <v/>
      </c>
      <c r="F444" s="25" t="n"/>
      <c r="G444" s="30" t="n"/>
      <c r="H444" s="40">
        <f>IF(OR(F444="",G444=""),"",ROUND(F444*G444,2))</f>
        <v/>
      </c>
      <c r="I444" s="43" t="n"/>
      <c r="J444" s="25" t="n"/>
      <c r="K444" s="38">
        <f>IF(D444="","",MAX(0,F444-J444))</f>
        <v/>
      </c>
      <c r="L444" s="39">
        <f>IF(D444="","",IF(J444&gt;=F444,"Received",IF(J444&gt;0,"Partly received","Open")))</f>
        <v/>
      </c>
      <c r="M444" s="40">
        <f>IF(OR(D444="",G444=""),"",ROUND(K444*G444,2))</f>
        <v/>
      </c>
    </row>
    <row r="445">
      <c r="A445" s="24" t="n"/>
      <c r="B445" s="43" t="n"/>
      <c r="C445" s="24" t="n"/>
      <c r="D445" s="24" t="n"/>
      <c r="E445" s="44">
        <f>IF(D445="","",IFERROR(VLOOKUP(D445,Products!$A$5:$B$204,2,FALSE),"SKU not found"))</f>
        <v/>
      </c>
      <c r="F445" s="25" t="n"/>
      <c r="G445" s="30" t="n"/>
      <c r="H445" s="40">
        <f>IF(OR(F445="",G445=""),"",ROUND(F445*G445,2))</f>
        <v/>
      </c>
      <c r="I445" s="43" t="n"/>
      <c r="J445" s="25" t="n"/>
      <c r="K445" s="38">
        <f>IF(D445="","",MAX(0,F445-J445))</f>
        <v/>
      </c>
      <c r="L445" s="39">
        <f>IF(D445="","",IF(J445&gt;=F445,"Received",IF(J445&gt;0,"Partly received","Open")))</f>
        <v/>
      </c>
      <c r="M445" s="40">
        <f>IF(OR(D445="",G445=""),"",ROUND(K445*G445,2))</f>
        <v/>
      </c>
    </row>
    <row r="446">
      <c r="A446" s="24" t="n"/>
      <c r="B446" s="43" t="n"/>
      <c r="C446" s="24" t="n"/>
      <c r="D446" s="24" t="n"/>
      <c r="E446" s="44">
        <f>IF(D446="","",IFERROR(VLOOKUP(D446,Products!$A$5:$B$204,2,FALSE),"SKU not found"))</f>
        <v/>
      </c>
      <c r="F446" s="25" t="n"/>
      <c r="G446" s="30" t="n"/>
      <c r="H446" s="40">
        <f>IF(OR(F446="",G446=""),"",ROUND(F446*G446,2))</f>
        <v/>
      </c>
      <c r="I446" s="43" t="n"/>
      <c r="J446" s="25" t="n"/>
      <c r="K446" s="38">
        <f>IF(D446="","",MAX(0,F446-J446))</f>
        <v/>
      </c>
      <c r="L446" s="39">
        <f>IF(D446="","",IF(J446&gt;=F446,"Received",IF(J446&gt;0,"Partly received","Open")))</f>
        <v/>
      </c>
      <c r="M446" s="40">
        <f>IF(OR(D446="",G446=""),"",ROUND(K446*G446,2))</f>
        <v/>
      </c>
    </row>
    <row r="447">
      <c r="A447" s="24" t="n"/>
      <c r="B447" s="43" t="n"/>
      <c r="C447" s="24" t="n"/>
      <c r="D447" s="24" t="n"/>
      <c r="E447" s="44">
        <f>IF(D447="","",IFERROR(VLOOKUP(D447,Products!$A$5:$B$204,2,FALSE),"SKU not found"))</f>
        <v/>
      </c>
      <c r="F447" s="25" t="n"/>
      <c r="G447" s="30" t="n"/>
      <c r="H447" s="40">
        <f>IF(OR(F447="",G447=""),"",ROUND(F447*G447,2))</f>
        <v/>
      </c>
      <c r="I447" s="43" t="n"/>
      <c r="J447" s="25" t="n"/>
      <c r="K447" s="38">
        <f>IF(D447="","",MAX(0,F447-J447))</f>
        <v/>
      </c>
      <c r="L447" s="39">
        <f>IF(D447="","",IF(J447&gt;=F447,"Received",IF(J447&gt;0,"Partly received","Open")))</f>
        <v/>
      </c>
      <c r="M447" s="40">
        <f>IF(OR(D447="",G447=""),"",ROUND(K447*G447,2))</f>
        <v/>
      </c>
    </row>
    <row r="448">
      <c r="A448" s="24" t="n"/>
      <c r="B448" s="43" t="n"/>
      <c r="C448" s="24" t="n"/>
      <c r="D448" s="24" t="n"/>
      <c r="E448" s="44">
        <f>IF(D448="","",IFERROR(VLOOKUP(D448,Products!$A$5:$B$204,2,FALSE),"SKU not found"))</f>
        <v/>
      </c>
      <c r="F448" s="25" t="n"/>
      <c r="G448" s="30" t="n"/>
      <c r="H448" s="40">
        <f>IF(OR(F448="",G448=""),"",ROUND(F448*G448,2))</f>
        <v/>
      </c>
      <c r="I448" s="43" t="n"/>
      <c r="J448" s="25" t="n"/>
      <c r="K448" s="38">
        <f>IF(D448="","",MAX(0,F448-J448))</f>
        <v/>
      </c>
      <c r="L448" s="39">
        <f>IF(D448="","",IF(J448&gt;=F448,"Received",IF(J448&gt;0,"Partly received","Open")))</f>
        <v/>
      </c>
      <c r="M448" s="40">
        <f>IF(OR(D448="",G448=""),"",ROUND(K448*G448,2))</f>
        <v/>
      </c>
    </row>
    <row r="449">
      <c r="A449" s="24" t="n"/>
      <c r="B449" s="43" t="n"/>
      <c r="C449" s="24" t="n"/>
      <c r="D449" s="24" t="n"/>
      <c r="E449" s="44">
        <f>IF(D449="","",IFERROR(VLOOKUP(D449,Products!$A$5:$B$204,2,FALSE),"SKU not found"))</f>
        <v/>
      </c>
      <c r="F449" s="25" t="n"/>
      <c r="G449" s="30" t="n"/>
      <c r="H449" s="40">
        <f>IF(OR(F449="",G449=""),"",ROUND(F449*G449,2))</f>
        <v/>
      </c>
      <c r="I449" s="43" t="n"/>
      <c r="J449" s="25" t="n"/>
      <c r="K449" s="38">
        <f>IF(D449="","",MAX(0,F449-J449))</f>
        <v/>
      </c>
      <c r="L449" s="39">
        <f>IF(D449="","",IF(J449&gt;=F449,"Received",IF(J449&gt;0,"Partly received","Open")))</f>
        <v/>
      </c>
      <c r="M449" s="40">
        <f>IF(OR(D449="",G449=""),"",ROUND(K449*G449,2))</f>
        <v/>
      </c>
    </row>
    <row r="450">
      <c r="A450" s="24" t="n"/>
      <c r="B450" s="43" t="n"/>
      <c r="C450" s="24" t="n"/>
      <c r="D450" s="24" t="n"/>
      <c r="E450" s="44">
        <f>IF(D450="","",IFERROR(VLOOKUP(D450,Products!$A$5:$B$204,2,FALSE),"SKU not found"))</f>
        <v/>
      </c>
      <c r="F450" s="25" t="n"/>
      <c r="G450" s="30" t="n"/>
      <c r="H450" s="40">
        <f>IF(OR(F450="",G450=""),"",ROUND(F450*G450,2))</f>
        <v/>
      </c>
      <c r="I450" s="43" t="n"/>
      <c r="J450" s="25" t="n"/>
      <c r="K450" s="38">
        <f>IF(D450="","",MAX(0,F450-J450))</f>
        <v/>
      </c>
      <c r="L450" s="39">
        <f>IF(D450="","",IF(J450&gt;=F450,"Received",IF(J450&gt;0,"Partly received","Open")))</f>
        <v/>
      </c>
      <c r="M450" s="40">
        <f>IF(OR(D450="",G450=""),"",ROUND(K450*G450,2))</f>
        <v/>
      </c>
    </row>
    <row r="451">
      <c r="A451" s="24" t="n"/>
      <c r="B451" s="43" t="n"/>
      <c r="C451" s="24" t="n"/>
      <c r="D451" s="24" t="n"/>
      <c r="E451" s="44">
        <f>IF(D451="","",IFERROR(VLOOKUP(D451,Products!$A$5:$B$204,2,FALSE),"SKU not found"))</f>
        <v/>
      </c>
      <c r="F451" s="25" t="n"/>
      <c r="G451" s="30" t="n"/>
      <c r="H451" s="40">
        <f>IF(OR(F451="",G451=""),"",ROUND(F451*G451,2))</f>
        <v/>
      </c>
      <c r="I451" s="43" t="n"/>
      <c r="J451" s="25" t="n"/>
      <c r="K451" s="38">
        <f>IF(D451="","",MAX(0,F451-J451))</f>
        <v/>
      </c>
      <c r="L451" s="39">
        <f>IF(D451="","",IF(J451&gt;=F451,"Received",IF(J451&gt;0,"Partly received","Open")))</f>
        <v/>
      </c>
      <c r="M451" s="40">
        <f>IF(OR(D451="",G451=""),"",ROUND(K451*G451,2))</f>
        <v/>
      </c>
    </row>
    <row r="452">
      <c r="A452" s="24" t="n"/>
      <c r="B452" s="43" t="n"/>
      <c r="C452" s="24" t="n"/>
      <c r="D452" s="24" t="n"/>
      <c r="E452" s="44">
        <f>IF(D452="","",IFERROR(VLOOKUP(D452,Products!$A$5:$B$204,2,FALSE),"SKU not found"))</f>
        <v/>
      </c>
      <c r="F452" s="25" t="n"/>
      <c r="G452" s="30" t="n"/>
      <c r="H452" s="40">
        <f>IF(OR(F452="",G452=""),"",ROUND(F452*G452,2))</f>
        <v/>
      </c>
      <c r="I452" s="43" t="n"/>
      <c r="J452" s="25" t="n"/>
      <c r="K452" s="38">
        <f>IF(D452="","",MAX(0,F452-J452))</f>
        <v/>
      </c>
      <c r="L452" s="39">
        <f>IF(D452="","",IF(J452&gt;=F452,"Received",IF(J452&gt;0,"Partly received","Open")))</f>
        <v/>
      </c>
      <c r="M452" s="40">
        <f>IF(OR(D452="",G452=""),"",ROUND(K452*G452,2))</f>
        <v/>
      </c>
    </row>
    <row r="453">
      <c r="A453" s="24" t="n"/>
      <c r="B453" s="43" t="n"/>
      <c r="C453" s="24" t="n"/>
      <c r="D453" s="24" t="n"/>
      <c r="E453" s="44">
        <f>IF(D453="","",IFERROR(VLOOKUP(D453,Products!$A$5:$B$204,2,FALSE),"SKU not found"))</f>
        <v/>
      </c>
      <c r="F453" s="25" t="n"/>
      <c r="G453" s="30" t="n"/>
      <c r="H453" s="40">
        <f>IF(OR(F453="",G453=""),"",ROUND(F453*G453,2))</f>
        <v/>
      </c>
      <c r="I453" s="43" t="n"/>
      <c r="J453" s="25" t="n"/>
      <c r="K453" s="38">
        <f>IF(D453="","",MAX(0,F453-J453))</f>
        <v/>
      </c>
      <c r="L453" s="39">
        <f>IF(D453="","",IF(J453&gt;=F453,"Received",IF(J453&gt;0,"Partly received","Open")))</f>
        <v/>
      </c>
      <c r="M453" s="40">
        <f>IF(OR(D453="",G453=""),"",ROUND(K453*G453,2))</f>
        <v/>
      </c>
    </row>
    <row r="454">
      <c r="A454" s="24" t="n"/>
      <c r="B454" s="43" t="n"/>
      <c r="C454" s="24" t="n"/>
      <c r="D454" s="24" t="n"/>
      <c r="E454" s="44">
        <f>IF(D454="","",IFERROR(VLOOKUP(D454,Products!$A$5:$B$204,2,FALSE),"SKU not found"))</f>
        <v/>
      </c>
      <c r="F454" s="25" t="n"/>
      <c r="G454" s="30" t="n"/>
      <c r="H454" s="40">
        <f>IF(OR(F454="",G454=""),"",ROUND(F454*G454,2))</f>
        <v/>
      </c>
      <c r="I454" s="43" t="n"/>
      <c r="J454" s="25" t="n"/>
      <c r="K454" s="38">
        <f>IF(D454="","",MAX(0,F454-J454))</f>
        <v/>
      </c>
      <c r="L454" s="39">
        <f>IF(D454="","",IF(J454&gt;=F454,"Received",IF(J454&gt;0,"Partly received","Open")))</f>
        <v/>
      </c>
      <c r="M454" s="40">
        <f>IF(OR(D454="",G454=""),"",ROUND(K454*G454,2))</f>
        <v/>
      </c>
    </row>
    <row r="455">
      <c r="A455" s="24" t="n"/>
      <c r="B455" s="43" t="n"/>
      <c r="C455" s="24" t="n"/>
      <c r="D455" s="24" t="n"/>
      <c r="E455" s="44">
        <f>IF(D455="","",IFERROR(VLOOKUP(D455,Products!$A$5:$B$204,2,FALSE),"SKU not found"))</f>
        <v/>
      </c>
      <c r="F455" s="25" t="n"/>
      <c r="G455" s="30" t="n"/>
      <c r="H455" s="40">
        <f>IF(OR(F455="",G455=""),"",ROUND(F455*G455,2))</f>
        <v/>
      </c>
      <c r="I455" s="43" t="n"/>
      <c r="J455" s="25" t="n"/>
      <c r="K455" s="38">
        <f>IF(D455="","",MAX(0,F455-J455))</f>
        <v/>
      </c>
      <c r="L455" s="39">
        <f>IF(D455="","",IF(J455&gt;=F455,"Received",IF(J455&gt;0,"Partly received","Open")))</f>
        <v/>
      </c>
      <c r="M455" s="40">
        <f>IF(OR(D455="",G455=""),"",ROUND(K455*G455,2))</f>
        <v/>
      </c>
    </row>
    <row r="456">
      <c r="A456" s="24" t="n"/>
      <c r="B456" s="43" t="n"/>
      <c r="C456" s="24" t="n"/>
      <c r="D456" s="24" t="n"/>
      <c r="E456" s="44">
        <f>IF(D456="","",IFERROR(VLOOKUP(D456,Products!$A$5:$B$204,2,FALSE),"SKU not found"))</f>
        <v/>
      </c>
      <c r="F456" s="25" t="n"/>
      <c r="G456" s="30" t="n"/>
      <c r="H456" s="40">
        <f>IF(OR(F456="",G456=""),"",ROUND(F456*G456,2))</f>
        <v/>
      </c>
      <c r="I456" s="43" t="n"/>
      <c r="J456" s="25" t="n"/>
      <c r="K456" s="38">
        <f>IF(D456="","",MAX(0,F456-J456))</f>
        <v/>
      </c>
      <c r="L456" s="39">
        <f>IF(D456="","",IF(J456&gt;=F456,"Received",IF(J456&gt;0,"Partly received","Open")))</f>
        <v/>
      </c>
      <c r="M456" s="40">
        <f>IF(OR(D456="",G456=""),"",ROUND(K456*G456,2))</f>
        <v/>
      </c>
    </row>
    <row r="457">
      <c r="A457" s="24" t="n"/>
      <c r="B457" s="43" t="n"/>
      <c r="C457" s="24" t="n"/>
      <c r="D457" s="24" t="n"/>
      <c r="E457" s="44">
        <f>IF(D457="","",IFERROR(VLOOKUP(D457,Products!$A$5:$B$204,2,FALSE),"SKU not found"))</f>
        <v/>
      </c>
      <c r="F457" s="25" t="n"/>
      <c r="G457" s="30" t="n"/>
      <c r="H457" s="40">
        <f>IF(OR(F457="",G457=""),"",ROUND(F457*G457,2))</f>
        <v/>
      </c>
      <c r="I457" s="43" t="n"/>
      <c r="J457" s="25" t="n"/>
      <c r="K457" s="38">
        <f>IF(D457="","",MAX(0,F457-J457))</f>
        <v/>
      </c>
      <c r="L457" s="39">
        <f>IF(D457="","",IF(J457&gt;=F457,"Received",IF(J457&gt;0,"Partly received","Open")))</f>
        <v/>
      </c>
      <c r="M457" s="40">
        <f>IF(OR(D457="",G457=""),"",ROUND(K457*G457,2))</f>
        <v/>
      </c>
    </row>
    <row r="458">
      <c r="A458" s="24" t="n"/>
      <c r="B458" s="43" t="n"/>
      <c r="C458" s="24" t="n"/>
      <c r="D458" s="24" t="n"/>
      <c r="E458" s="44">
        <f>IF(D458="","",IFERROR(VLOOKUP(D458,Products!$A$5:$B$204,2,FALSE),"SKU not found"))</f>
        <v/>
      </c>
      <c r="F458" s="25" t="n"/>
      <c r="G458" s="30" t="n"/>
      <c r="H458" s="40">
        <f>IF(OR(F458="",G458=""),"",ROUND(F458*G458,2))</f>
        <v/>
      </c>
      <c r="I458" s="43" t="n"/>
      <c r="J458" s="25" t="n"/>
      <c r="K458" s="38">
        <f>IF(D458="","",MAX(0,F458-J458))</f>
        <v/>
      </c>
      <c r="L458" s="39">
        <f>IF(D458="","",IF(J458&gt;=F458,"Received",IF(J458&gt;0,"Partly received","Open")))</f>
        <v/>
      </c>
      <c r="M458" s="40">
        <f>IF(OR(D458="",G458=""),"",ROUND(K458*G458,2))</f>
        <v/>
      </c>
    </row>
    <row r="459">
      <c r="A459" s="24" t="n"/>
      <c r="B459" s="43" t="n"/>
      <c r="C459" s="24" t="n"/>
      <c r="D459" s="24" t="n"/>
      <c r="E459" s="44">
        <f>IF(D459="","",IFERROR(VLOOKUP(D459,Products!$A$5:$B$204,2,FALSE),"SKU not found"))</f>
        <v/>
      </c>
      <c r="F459" s="25" t="n"/>
      <c r="G459" s="30" t="n"/>
      <c r="H459" s="40">
        <f>IF(OR(F459="",G459=""),"",ROUND(F459*G459,2))</f>
        <v/>
      </c>
      <c r="I459" s="43" t="n"/>
      <c r="J459" s="25" t="n"/>
      <c r="K459" s="38">
        <f>IF(D459="","",MAX(0,F459-J459))</f>
        <v/>
      </c>
      <c r="L459" s="39">
        <f>IF(D459="","",IF(J459&gt;=F459,"Received",IF(J459&gt;0,"Partly received","Open")))</f>
        <v/>
      </c>
      <c r="M459" s="40">
        <f>IF(OR(D459="",G459=""),"",ROUND(K459*G459,2))</f>
        <v/>
      </c>
    </row>
    <row r="460">
      <c r="A460" s="24" t="n"/>
      <c r="B460" s="43" t="n"/>
      <c r="C460" s="24" t="n"/>
      <c r="D460" s="24" t="n"/>
      <c r="E460" s="44">
        <f>IF(D460="","",IFERROR(VLOOKUP(D460,Products!$A$5:$B$204,2,FALSE),"SKU not found"))</f>
        <v/>
      </c>
      <c r="F460" s="25" t="n"/>
      <c r="G460" s="30" t="n"/>
      <c r="H460" s="40">
        <f>IF(OR(F460="",G460=""),"",ROUND(F460*G460,2))</f>
        <v/>
      </c>
      <c r="I460" s="43" t="n"/>
      <c r="J460" s="25" t="n"/>
      <c r="K460" s="38">
        <f>IF(D460="","",MAX(0,F460-J460))</f>
        <v/>
      </c>
      <c r="L460" s="39">
        <f>IF(D460="","",IF(J460&gt;=F460,"Received",IF(J460&gt;0,"Partly received","Open")))</f>
        <v/>
      </c>
      <c r="M460" s="40">
        <f>IF(OR(D460="",G460=""),"",ROUND(K460*G460,2))</f>
        <v/>
      </c>
    </row>
    <row r="461">
      <c r="A461" s="24" t="n"/>
      <c r="B461" s="43" t="n"/>
      <c r="C461" s="24" t="n"/>
      <c r="D461" s="24" t="n"/>
      <c r="E461" s="44">
        <f>IF(D461="","",IFERROR(VLOOKUP(D461,Products!$A$5:$B$204,2,FALSE),"SKU not found"))</f>
        <v/>
      </c>
      <c r="F461" s="25" t="n"/>
      <c r="G461" s="30" t="n"/>
      <c r="H461" s="40">
        <f>IF(OR(F461="",G461=""),"",ROUND(F461*G461,2))</f>
        <v/>
      </c>
      <c r="I461" s="43" t="n"/>
      <c r="J461" s="25" t="n"/>
      <c r="K461" s="38">
        <f>IF(D461="","",MAX(0,F461-J461))</f>
        <v/>
      </c>
      <c r="L461" s="39">
        <f>IF(D461="","",IF(J461&gt;=F461,"Received",IF(J461&gt;0,"Partly received","Open")))</f>
        <v/>
      </c>
      <c r="M461" s="40">
        <f>IF(OR(D461="",G461=""),"",ROUND(K461*G461,2))</f>
        <v/>
      </c>
    </row>
    <row r="462">
      <c r="A462" s="24" t="n"/>
      <c r="B462" s="43" t="n"/>
      <c r="C462" s="24" t="n"/>
      <c r="D462" s="24" t="n"/>
      <c r="E462" s="44">
        <f>IF(D462="","",IFERROR(VLOOKUP(D462,Products!$A$5:$B$204,2,FALSE),"SKU not found"))</f>
        <v/>
      </c>
      <c r="F462" s="25" t="n"/>
      <c r="G462" s="30" t="n"/>
      <c r="H462" s="40">
        <f>IF(OR(F462="",G462=""),"",ROUND(F462*G462,2))</f>
        <v/>
      </c>
      <c r="I462" s="43" t="n"/>
      <c r="J462" s="25" t="n"/>
      <c r="K462" s="38">
        <f>IF(D462="","",MAX(0,F462-J462))</f>
        <v/>
      </c>
      <c r="L462" s="39">
        <f>IF(D462="","",IF(J462&gt;=F462,"Received",IF(J462&gt;0,"Partly received","Open")))</f>
        <v/>
      </c>
      <c r="M462" s="40">
        <f>IF(OR(D462="",G462=""),"",ROUND(K462*G462,2))</f>
        <v/>
      </c>
    </row>
    <row r="463">
      <c r="A463" s="24" t="n"/>
      <c r="B463" s="43" t="n"/>
      <c r="C463" s="24" t="n"/>
      <c r="D463" s="24" t="n"/>
      <c r="E463" s="44">
        <f>IF(D463="","",IFERROR(VLOOKUP(D463,Products!$A$5:$B$204,2,FALSE),"SKU not found"))</f>
        <v/>
      </c>
      <c r="F463" s="25" t="n"/>
      <c r="G463" s="30" t="n"/>
      <c r="H463" s="40">
        <f>IF(OR(F463="",G463=""),"",ROUND(F463*G463,2))</f>
        <v/>
      </c>
      <c r="I463" s="43" t="n"/>
      <c r="J463" s="25" t="n"/>
      <c r="K463" s="38">
        <f>IF(D463="","",MAX(0,F463-J463))</f>
        <v/>
      </c>
      <c r="L463" s="39">
        <f>IF(D463="","",IF(J463&gt;=F463,"Received",IF(J463&gt;0,"Partly received","Open")))</f>
        <v/>
      </c>
      <c r="M463" s="40">
        <f>IF(OR(D463="",G463=""),"",ROUND(K463*G463,2))</f>
        <v/>
      </c>
    </row>
    <row r="464">
      <c r="A464" s="24" t="n"/>
      <c r="B464" s="43" t="n"/>
      <c r="C464" s="24" t="n"/>
      <c r="D464" s="24" t="n"/>
      <c r="E464" s="44">
        <f>IF(D464="","",IFERROR(VLOOKUP(D464,Products!$A$5:$B$204,2,FALSE),"SKU not found"))</f>
        <v/>
      </c>
      <c r="F464" s="25" t="n"/>
      <c r="G464" s="30" t="n"/>
      <c r="H464" s="40">
        <f>IF(OR(F464="",G464=""),"",ROUND(F464*G464,2))</f>
        <v/>
      </c>
      <c r="I464" s="43" t="n"/>
      <c r="J464" s="25" t="n"/>
      <c r="K464" s="38">
        <f>IF(D464="","",MAX(0,F464-J464))</f>
        <v/>
      </c>
      <c r="L464" s="39">
        <f>IF(D464="","",IF(J464&gt;=F464,"Received",IF(J464&gt;0,"Partly received","Open")))</f>
        <v/>
      </c>
      <c r="M464" s="40">
        <f>IF(OR(D464="",G464=""),"",ROUND(K464*G464,2))</f>
        <v/>
      </c>
    </row>
    <row r="465">
      <c r="A465" s="24" t="n"/>
      <c r="B465" s="43" t="n"/>
      <c r="C465" s="24" t="n"/>
      <c r="D465" s="24" t="n"/>
      <c r="E465" s="44">
        <f>IF(D465="","",IFERROR(VLOOKUP(D465,Products!$A$5:$B$204,2,FALSE),"SKU not found"))</f>
        <v/>
      </c>
      <c r="F465" s="25" t="n"/>
      <c r="G465" s="30" t="n"/>
      <c r="H465" s="40">
        <f>IF(OR(F465="",G465=""),"",ROUND(F465*G465,2))</f>
        <v/>
      </c>
      <c r="I465" s="43" t="n"/>
      <c r="J465" s="25" t="n"/>
      <c r="K465" s="38">
        <f>IF(D465="","",MAX(0,F465-J465))</f>
        <v/>
      </c>
      <c r="L465" s="39">
        <f>IF(D465="","",IF(J465&gt;=F465,"Received",IF(J465&gt;0,"Partly received","Open")))</f>
        <v/>
      </c>
      <c r="M465" s="40">
        <f>IF(OR(D465="",G465=""),"",ROUND(K465*G465,2))</f>
        <v/>
      </c>
    </row>
    <row r="466">
      <c r="A466" s="24" t="n"/>
      <c r="B466" s="43" t="n"/>
      <c r="C466" s="24" t="n"/>
      <c r="D466" s="24" t="n"/>
      <c r="E466" s="44">
        <f>IF(D466="","",IFERROR(VLOOKUP(D466,Products!$A$5:$B$204,2,FALSE),"SKU not found"))</f>
        <v/>
      </c>
      <c r="F466" s="25" t="n"/>
      <c r="G466" s="30" t="n"/>
      <c r="H466" s="40">
        <f>IF(OR(F466="",G466=""),"",ROUND(F466*G466,2))</f>
        <v/>
      </c>
      <c r="I466" s="43" t="n"/>
      <c r="J466" s="25" t="n"/>
      <c r="K466" s="38">
        <f>IF(D466="","",MAX(0,F466-J466))</f>
        <v/>
      </c>
      <c r="L466" s="39">
        <f>IF(D466="","",IF(J466&gt;=F466,"Received",IF(J466&gt;0,"Partly received","Open")))</f>
        <v/>
      </c>
      <c r="M466" s="40">
        <f>IF(OR(D466="",G466=""),"",ROUND(K466*G466,2))</f>
        <v/>
      </c>
    </row>
    <row r="467">
      <c r="A467" s="24" t="n"/>
      <c r="B467" s="43" t="n"/>
      <c r="C467" s="24" t="n"/>
      <c r="D467" s="24" t="n"/>
      <c r="E467" s="44">
        <f>IF(D467="","",IFERROR(VLOOKUP(D467,Products!$A$5:$B$204,2,FALSE),"SKU not found"))</f>
        <v/>
      </c>
      <c r="F467" s="25" t="n"/>
      <c r="G467" s="30" t="n"/>
      <c r="H467" s="40">
        <f>IF(OR(F467="",G467=""),"",ROUND(F467*G467,2))</f>
        <v/>
      </c>
      <c r="I467" s="43" t="n"/>
      <c r="J467" s="25" t="n"/>
      <c r="K467" s="38">
        <f>IF(D467="","",MAX(0,F467-J467))</f>
        <v/>
      </c>
      <c r="L467" s="39">
        <f>IF(D467="","",IF(J467&gt;=F467,"Received",IF(J467&gt;0,"Partly received","Open")))</f>
        <v/>
      </c>
      <c r="M467" s="40">
        <f>IF(OR(D467="",G467=""),"",ROUND(K467*G467,2))</f>
        <v/>
      </c>
    </row>
    <row r="468">
      <c r="A468" s="24" t="n"/>
      <c r="B468" s="43" t="n"/>
      <c r="C468" s="24" t="n"/>
      <c r="D468" s="24" t="n"/>
      <c r="E468" s="44">
        <f>IF(D468="","",IFERROR(VLOOKUP(D468,Products!$A$5:$B$204,2,FALSE),"SKU not found"))</f>
        <v/>
      </c>
      <c r="F468" s="25" t="n"/>
      <c r="G468" s="30" t="n"/>
      <c r="H468" s="40">
        <f>IF(OR(F468="",G468=""),"",ROUND(F468*G468,2))</f>
        <v/>
      </c>
      <c r="I468" s="43" t="n"/>
      <c r="J468" s="25" t="n"/>
      <c r="K468" s="38">
        <f>IF(D468="","",MAX(0,F468-J468))</f>
        <v/>
      </c>
      <c r="L468" s="39">
        <f>IF(D468="","",IF(J468&gt;=F468,"Received",IF(J468&gt;0,"Partly received","Open")))</f>
        <v/>
      </c>
      <c r="M468" s="40">
        <f>IF(OR(D468="",G468=""),"",ROUND(K468*G468,2))</f>
        <v/>
      </c>
    </row>
    <row r="469">
      <c r="A469" s="24" t="n"/>
      <c r="B469" s="43" t="n"/>
      <c r="C469" s="24" t="n"/>
      <c r="D469" s="24" t="n"/>
      <c r="E469" s="44">
        <f>IF(D469="","",IFERROR(VLOOKUP(D469,Products!$A$5:$B$204,2,FALSE),"SKU not found"))</f>
        <v/>
      </c>
      <c r="F469" s="25" t="n"/>
      <c r="G469" s="30" t="n"/>
      <c r="H469" s="40">
        <f>IF(OR(F469="",G469=""),"",ROUND(F469*G469,2))</f>
        <v/>
      </c>
      <c r="I469" s="43" t="n"/>
      <c r="J469" s="25" t="n"/>
      <c r="K469" s="38">
        <f>IF(D469="","",MAX(0,F469-J469))</f>
        <v/>
      </c>
      <c r="L469" s="39">
        <f>IF(D469="","",IF(J469&gt;=F469,"Received",IF(J469&gt;0,"Partly received","Open")))</f>
        <v/>
      </c>
      <c r="M469" s="40">
        <f>IF(OR(D469="",G469=""),"",ROUND(K469*G469,2))</f>
        <v/>
      </c>
    </row>
    <row r="470">
      <c r="A470" s="24" t="n"/>
      <c r="B470" s="43" t="n"/>
      <c r="C470" s="24" t="n"/>
      <c r="D470" s="24" t="n"/>
      <c r="E470" s="44">
        <f>IF(D470="","",IFERROR(VLOOKUP(D470,Products!$A$5:$B$204,2,FALSE),"SKU not found"))</f>
        <v/>
      </c>
      <c r="F470" s="25" t="n"/>
      <c r="G470" s="30" t="n"/>
      <c r="H470" s="40">
        <f>IF(OR(F470="",G470=""),"",ROUND(F470*G470,2))</f>
        <v/>
      </c>
      <c r="I470" s="43" t="n"/>
      <c r="J470" s="25" t="n"/>
      <c r="K470" s="38">
        <f>IF(D470="","",MAX(0,F470-J470))</f>
        <v/>
      </c>
      <c r="L470" s="39">
        <f>IF(D470="","",IF(J470&gt;=F470,"Received",IF(J470&gt;0,"Partly received","Open")))</f>
        <v/>
      </c>
      <c r="M470" s="40">
        <f>IF(OR(D470="",G470=""),"",ROUND(K470*G470,2))</f>
        <v/>
      </c>
    </row>
    <row r="471">
      <c r="A471" s="24" t="n"/>
      <c r="B471" s="43" t="n"/>
      <c r="C471" s="24" t="n"/>
      <c r="D471" s="24" t="n"/>
      <c r="E471" s="44">
        <f>IF(D471="","",IFERROR(VLOOKUP(D471,Products!$A$5:$B$204,2,FALSE),"SKU not found"))</f>
        <v/>
      </c>
      <c r="F471" s="25" t="n"/>
      <c r="G471" s="30" t="n"/>
      <c r="H471" s="40">
        <f>IF(OR(F471="",G471=""),"",ROUND(F471*G471,2))</f>
        <v/>
      </c>
      <c r="I471" s="43" t="n"/>
      <c r="J471" s="25" t="n"/>
      <c r="K471" s="38">
        <f>IF(D471="","",MAX(0,F471-J471))</f>
        <v/>
      </c>
      <c r="L471" s="39">
        <f>IF(D471="","",IF(J471&gt;=F471,"Received",IF(J471&gt;0,"Partly received","Open")))</f>
        <v/>
      </c>
      <c r="M471" s="40">
        <f>IF(OR(D471="",G471=""),"",ROUND(K471*G471,2))</f>
        <v/>
      </c>
    </row>
    <row r="472">
      <c r="A472" s="24" t="n"/>
      <c r="B472" s="43" t="n"/>
      <c r="C472" s="24" t="n"/>
      <c r="D472" s="24" t="n"/>
      <c r="E472" s="44">
        <f>IF(D472="","",IFERROR(VLOOKUP(D472,Products!$A$5:$B$204,2,FALSE),"SKU not found"))</f>
        <v/>
      </c>
      <c r="F472" s="25" t="n"/>
      <c r="G472" s="30" t="n"/>
      <c r="H472" s="40">
        <f>IF(OR(F472="",G472=""),"",ROUND(F472*G472,2))</f>
        <v/>
      </c>
      <c r="I472" s="43" t="n"/>
      <c r="J472" s="25" t="n"/>
      <c r="K472" s="38">
        <f>IF(D472="","",MAX(0,F472-J472))</f>
        <v/>
      </c>
      <c r="L472" s="39">
        <f>IF(D472="","",IF(J472&gt;=F472,"Received",IF(J472&gt;0,"Partly received","Open")))</f>
        <v/>
      </c>
      <c r="M472" s="40">
        <f>IF(OR(D472="",G472=""),"",ROUND(K472*G472,2))</f>
        <v/>
      </c>
    </row>
    <row r="473">
      <c r="A473" s="24" t="n"/>
      <c r="B473" s="43" t="n"/>
      <c r="C473" s="24" t="n"/>
      <c r="D473" s="24" t="n"/>
      <c r="E473" s="44">
        <f>IF(D473="","",IFERROR(VLOOKUP(D473,Products!$A$5:$B$204,2,FALSE),"SKU not found"))</f>
        <v/>
      </c>
      <c r="F473" s="25" t="n"/>
      <c r="G473" s="30" t="n"/>
      <c r="H473" s="40">
        <f>IF(OR(F473="",G473=""),"",ROUND(F473*G473,2))</f>
        <v/>
      </c>
      <c r="I473" s="43" t="n"/>
      <c r="J473" s="25" t="n"/>
      <c r="K473" s="38">
        <f>IF(D473="","",MAX(0,F473-J473))</f>
        <v/>
      </c>
      <c r="L473" s="39">
        <f>IF(D473="","",IF(J473&gt;=F473,"Received",IF(J473&gt;0,"Partly received","Open")))</f>
        <v/>
      </c>
      <c r="M473" s="40">
        <f>IF(OR(D473="",G473=""),"",ROUND(K473*G473,2))</f>
        <v/>
      </c>
    </row>
    <row r="474">
      <c r="A474" s="24" t="n"/>
      <c r="B474" s="43" t="n"/>
      <c r="C474" s="24" t="n"/>
      <c r="D474" s="24" t="n"/>
      <c r="E474" s="44">
        <f>IF(D474="","",IFERROR(VLOOKUP(D474,Products!$A$5:$B$204,2,FALSE),"SKU not found"))</f>
        <v/>
      </c>
      <c r="F474" s="25" t="n"/>
      <c r="G474" s="30" t="n"/>
      <c r="H474" s="40">
        <f>IF(OR(F474="",G474=""),"",ROUND(F474*G474,2))</f>
        <v/>
      </c>
      <c r="I474" s="43" t="n"/>
      <c r="J474" s="25" t="n"/>
      <c r="K474" s="38">
        <f>IF(D474="","",MAX(0,F474-J474))</f>
        <v/>
      </c>
      <c r="L474" s="39">
        <f>IF(D474="","",IF(J474&gt;=F474,"Received",IF(J474&gt;0,"Partly received","Open")))</f>
        <v/>
      </c>
      <c r="M474" s="40">
        <f>IF(OR(D474="",G474=""),"",ROUND(K474*G474,2))</f>
        <v/>
      </c>
    </row>
    <row r="475">
      <c r="A475" s="24" t="n"/>
      <c r="B475" s="43" t="n"/>
      <c r="C475" s="24" t="n"/>
      <c r="D475" s="24" t="n"/>
      <c r="E475" s="44">
        <f>IF(D475="","",IFERROR(VLOOKUP(D475,Products!$A$5:$B$204,2,FALSE),"SKU not found"))</f>
        <v/>
      </c>
      <c r="F475" s="25" t="n"/>
      <c r="G475" s="30" t="n"/>
      <c r="H475" s="40">
        <f>IF(OR(F475="",G475=""),"",ROUND(F475*G475,2))</f>
        <v/>
      </c>
      <c r="I475" s="43" t="n"/>
      <c r="J475" s="25" t="n"/>
      <c r="K475" s="38">
        <f>IF(D475="","",MAX(0,F475-J475))</f>
        <v/>
      </c>
      <c r="L475" s="39">
        <f>IF(D475="","",IF(J475&gt;=F475,"Received",IF(J475&gt;0,"Partly received","Open")))</f>
        <v/>
      </c>
      <c r="M475" s="40">
        <f>IF(OR(D475="",G475=""),"",ROUND(K475*G475,2))</f>
        <v/>
      </c>
    </row>
    <row r="476">
      <c r="A476" s="24" t="n"/>
      <c r="B476" s="43" t="n"/>
      <c r="C476" s="24" t="n"/>
      <c r="D476" s="24" t="n"/>
      <c r="E476" s="44">
        <f>IF(D476="","",IFERROR(VLOOKUP(D476,Products!$A$5:$B$204,2,FALSE),"SKU not found"))</f>
        <v/>
      </c>
      <c r="F476" s="25" t="n"/>
      <c r="G476" s="30" t="n"/>
      <c r="H476" s="40">
        <f>IF(OR(F476="",G476=""),"",ROUND(F476*G476,2))</f>
        <v/>
      </c>
      <c r="I476" s="43" t="n"/>
      <c r="J476" s="25" t="n"/>
      <c r="K476" s="38">
        <f>IF(D476="","",MAX(0,F476-J476))</f>
        <v/>
      </c>
      <c r="L476" s="39">
        <f>IF(D476="","",IF(J476&gt;=F476,"Received",IF(J476&gt;0,"Partly received","Open")))</f>
        <v/>
      </c>
      <c r="M476" s="40">
        <f>IF(OR(D476="",G476=""),"",ROUND(K476*G476,2))</f>
        <v/>
      </c>
    </row>
    <row r="477">
      <c r="A477" s="24" t="n"/>
      <c r="B477" s="43" t="n"/>
      <c r="C477" s="24" t="n"/>
      <c r="D477" s="24" t="n"/>
      <c r="E477" s="44">
        <f>IF(D477="","",IFERROR(VLOOKUP(D477,Products!$A$5:$B$204,2,FALSE),"SKU not found"))</f>
        <v/>
      </c>
      <c r="F477" s="25" t="n"/>
      <c r="G477" s="30" t="n"/>
      <c r="H477" s="40">
        <f>IF(OR(F477="",G477=""),"",ROUND(F477*G477,2))</f>
        <v/>
      </c>
      <c r="I477" s="43" t="n"/>
      <c r="J477" s="25" t="n"/>
      <c r="K477" s="38">
        <f>IF(D477="","",MAX(0,F477-J477))</f>
        <v/>
      </c>
      <c r="L477" s="39">
        <f>IF(D477="","",IF(J477&gt;=F477,"Received",IF(J477&gt;0,"Partly received","Open")))</f>
        <v/>
      </c>
      <c r="M477" s="40">
        <f>IF(OR(D477="",G477=""),"",ROUND(K477*G477,2))</f>
        <v/>
      </c>
    </row>
    <row r="478">
      <c r="A478" s="24" t="n"/>
      <c r="B478" s="43" t="n"/>
      <c r="C478" s="24" t="n"/>
      <c r="D478" s="24" t="n"/>
      <c r="E478" s="44">
        <f>IF(D478="","",IFERROR(VLOOKUP(D478,Products!$A$5:$B$204,2,FALSE),"SKU not found"))</f>
        <v/>
      </c>
      <c r="F478" s="25" t="n"/>
      <c r="G478" s="30" t="n"/>
      <c r="H478" s="40">
        <f>IF(OR(F478="",G478=""),"",ROUND(F478*G478,2))</f>
        <v/>
      </c>
      <c r="I478" s="43" t="n"/>
      <c r="J478" s="25" t="n"/>
      <c r="K478" s="38">
        <f>IF(D478="","",MAX(0,F478-J478))</f>
        <v/>
      </c>
      <c r="L478" s="39">
        <f>IF(D478="","",IF(J478&gt;=F478,"Received",IF(J478&gt;0,"Partly received","Open")))</f>
        <v/>
      </c>
      <c r="M478" s="40">
        <f>IF(OR(D478="",G478=""),"",ROUND(K478*G478,2))</f>
        <v/>
      </c>
    </row>
    <row r="479">
      <c r="A479" s="24" t="n"/>
      <c r="B479" s="43" t="n"/>
      <c r="C479" s="24" t="n"/>
      <c r="D479" s="24" t="n"/>
      <c r="E479" s="44">
        <f>IF(D479="","",IFERROR(VLOOKUP(D479,Products!$A$5:$B$204,2,FALSE),"SKU not found"))</f>
        <v/>
      </c>
      <c r="F479" s="25" t="n"/>
      <c r="G479" s="30" t="n"/>
      <c r="H479" s="40">
        <f>IF(OR(F479="",G479=""),"",ROUND(F479*G479,2))</f>
        <v/>
      </c>
      <c r="I479" s="43" t="n"/>
      <c r="J479" s="25" t="n"/>
      <c r="K479" s="38">
        <f>IF(D479="","",MAX(0,F479-J479))</f>
        <v/>
      </c>
      <c r="L479" s="39">
        <f>IF(D479="","",IF(J479&gt;=F479,"Received",IF(J479&gt;0,"Partly received","Open")))</f>
        <v/>
      </c>
      <c r="M479" s="40">
        <f>IF(OR(D479="",G479=""),"",ROUND(K479*G479,2))</f>
        <v/>
      </c>
    </row>
    <row r="480">
      <c r="A480" s="24" t="n"/>
      <c r="B480" s="43" t="n"/>
      <c r="C480" s="24" t="n"/>
      <c r="D480" s="24" t="n"/>
      <c r="E480" s="44">
        <f>IF(D480="","",IFERROR(VLOOKUP(D480,Products!$A$5:$B$204,2,FALSE),"SKU not found"))</f>
        <v/>
      </c>
      <c r="F480" s="25" t="n"/>
      <c r="G480" s="30" t="n"/>
      <c r="H480" s="40">
        <f>IF(OR(F480="",G480=""),"",ROUND(F480*G480,2))</f>
        <v/>
      </c>
      <c r="I480" s="43" t="n"/>
      <c r="J480" s="25" t="n"/>
      <c r="K480" s="38">
        <f>IF(D480="","",MAX(0,F480-J480))</f>
        <v/>
      </c>
      <c r="L480" s="39">
        <f>IF(D480="","",IF(J480&gt;=F480,"Received",IF(J480&gt;0,"Partly received","Open")))</f>
        <v/>
      </c>
      <c r="M480" s="40">
        <f>IF(OR(D480="",G480=""),"",ROUND(K480*G480,2))</f>
        <v/>
      </c>
    </row>
    <row r="481">
      <c r="A481" s="24" t="n"/>
      <c r="B481" s="43" t="n"/>
      <c r="C481" s="24" t="n"/>
      <c r="D481" s="24" t="n"/>
      <c r="E481" s="44">
        <f>IF(D481="","",IFERROR(VLOOKUP(D481,Products!$A$5:$B$204,2,FALSE),"SKU not found"))</f>
        <v/>
      </c>
      <c r="F481" s="25" t="n"/>
      <c r="G481" s="30" t="n"/>
      <c r="H481" s="40">
        <f>IF(OR(F481="",G481=""),"",ROUND(F481*G481,2))</f>
        <v/>
      </c>
      <c r="I481" s="43" t="n"/>
      <c r="J481" s="25" t="n"/>
      <c r="K481" s="38">
        <f>IF(D481="","",MAX(0,F481-J481))</f>
        <v/>
      </c>
      <c r="L481" s="39">
        <f>IF(D481="","",IF(J481&gt;=F481,"Received",IF(J481&gt;0,"Partly received","Open")))</f>
        <v/>
      </c>
      <c r="M481" s="40">
        <f>IF(OR(D481="",G481=""),"",ROUND(K481*G481,2))</f>
        <v/>
      </c>
    </row>
    <row r="482">
      <c r="A482" s="24" t="n"/>
      <c r="B482" s="43" t="n"/>
      <c r="C482" s="24" t="n"/>
      <c r="D482" s="24" t="n"/>
      <c r="E482" s="44">
        <f>IF(D482="","",IFERROR(VLOOKUP(D482,Products!$A$5:$B$204,2,FALSE),"SKU not found"))</f>
        <v/>
      </c>
      <c r="F482" s="25" t="n"/>
      <c r="G482" s="30" t="n"/>
      <c r="H482" s="40">
        <f>IF(OR(F482="",G482=""),"",ROUND(F482*G482,2))</f>
        <v/>
      </c>
      <c r="I482" s="43" t="n"/>
      <c r="J482" s="25" t="n"/>
      <c r="K482" s="38">
        <f>IF(D482="","",MAX(0,F482-J482))</f>
        <v/>
      </c>
      <c r="L482" s="39">
        <f>IF(D482="","",IF(J482&gt;=F482,"Received",IF(J482&gt;0,"Partly received","Open")))</f>
        <v/>
      </c>
      <c r="M482" s="40">
        <f>IF(OR(D482="",G482=""),"",ROUND(K482*G482,2))</f>
        <v/>
      </c>
    </row>
    <row r="483">
      <c r="A483" s="24" t="n"/>
      <c r="B483" s="43" t="n"/>
      <c r="C483" s="24" t="n"/>
      <c r="D483" s="24" t="n"/>
      <c r="E483" s="44">
        <f>IF(D483="","",IFERROR(VLOOKUP(D483,Products!$A$5:$B$204,2,FALSE),"SKU not found"))</f>
        <v/>
      </c>
      <c r="F483" s="25" t="n"/>
      <c r="G483" s="30" t="n"/>
      <c r="H483" s="40">
        <f>IF(OR(F483="",G483=""),"",ROUND(F483*G483,2))</f>
        <v/>
      </c>
      <c r="I483" s="43" t="n"/>
      <c r="J483" s="25" t="n"/>
      <c r="K483" s="38">
        <f>IF(D483="","",MAX(0,F483-J483))</f>
        <v/>
      </c>
      <c r="L483" s="39">
        <f>IF(D483="","",IF(J483&gt;=F483,"Received",IF(J483&gt;0,"Partly received","Open")))</f>
        <v/>
      </c>
      <c r="M483" s="40">
        <f>IF(OR(D483="",G483=""),"",ROUND(K483*G483,2))</f>
        <v/>
      </c>
    </row>
    <row r="484">
      <c r="A484" s="24" t="n"/>
      <c r="B484" s="43" t="n"/>
      <c r="C484" s="24" t="n"/>
      <c r="D484" s="24" t="n"/>
      <c r="E484" s="44">
        <f>IF(D484="","",IFERROR(VLOOKUP(D484,Products!$A$5:$B$204,2,FALSE),"SKU not found"))</f>
        <v/>
      </c>
      <c r="F484" s="25" t="n"/>
      <c r="G484" s="30" t="n"/>
      <c r="H484" s="40">
        <f>IF(OR(F484="",G484=""),"",ROUND(F484*G484,2))</f>
        <v/>
      </c>
      <c r="I484" s="43" t="n"/>
      <c r="J484" s="25" t="n"/>
      <c r="K484" s="38">
        <f>IF(D484="","",MAX(0,F484-J484))</f>
        <v/>
      </c>
      <c r="L484" s="39">
        <f>IF(D484="","",IF(J484&gt;=F484,"Received",IF(J484&gt;0,"Partly received","Open")))</f>
        <v/>
      </c>
      <c r="M484" s="40">
        <f>IF(OR(D484="",G484=""),"",ROUND(K484*G484,2))</f>
        <v/>
      </c>
    </row>
    <row r="485">
      <c r="A485" s="24" t="n"/>
      <c r="B485" s="43" t="n"/>
      <c r="C485" s="24" t="n"/>
      <c r="D485" s="24" t="n"/>
      <c r="E485" s="44">
        <f>IF(D485="","",IFERROR(VLOOKUP(D485,Products!$A$5:$B$204,2,FALSE),"SKU not found"))</f>
        <v/>
      </c>
      <c r="F485" s="25" t="n"/>
      <c r="G485" s="30" t="n"/>
      <c r="H485" s="40">
        <f>IF(OR(F485="",G485=""),"",ROUND(F485*G485,2))</f>
        <v/>
      </c>
      <c r="I485" s="43" t="n"/>
      <c r="J485" s="25" t="n"/>
      <c r="K485" s="38">
        <f>IF(D485="","",MAX(0,F485-J485))</f>
        <v/>
      </c>
      <c r="L485" s="39">
        <f>IF(D485="","",IF(J485&gt;=F485,"Received",IF(J485&gt;0,"Partly received","Open")))</f>
        <v/>
      </c>
      <c r="M485" s="40">
        <f>IF(OR(D485="",G485=""),"",ROUND(K485*G485,2))</f>
        <v/>
      </c>
    </row>
    <row r="486">
      <c r="A486" s="24" t="n"/>
      <c r="B486" s="43" t="n"/>
      <c r="C486" s="24" t="n"/>
      <c r="D486" s="24" t="n"/>
      <c r="E486" s="44">
        <f>IF(D486="","",IFERROR(VLOOKUP(D486,Products!$A$5:$B$204,2,FALSE),"SKU not found"))</f>
        <v/>
      </c>
      <c r="F486" s="25" t="n"/>
      <c r="G486" s="30" t="n"/>
      <c r="H486" s="40">
        <f>IF(OR(F486="",G486=""),"",ROUND(F486*G486,2))</f>
        <v/>
      </c>
      <c r="I486" s="43" t="n"/>
      <c r="J486" s="25" t="n"/>
      <c r="K486" s="38">
        <f>IF(D486="","",MAX(0,F486-J486))</f>
        <v/>
      </c>
      <c r="L486" s="39">
        <f>IF(D486="","",IF(J486&gt;=F486,"Received",IF(J486&gt;0,"Partly received","Open")))</f>
        <v/>
      </c>
      <c r="M486" s="40">
        <f>IF(OR(D486="",G486=""),"",ROUND(K486*G486,2))</f>
        <v/>
      </c>
    </row>
    <row r="487">
      <c r="A487" s="24" t="n"/>
      <c r="B487" s="43" t="n"/>
      <c r="C487" s="24" t="n"/>
      <c r="D487" s="24" t="n"/>
      <c r="E487" s="44">
        <f>IF(D487="","",IFERROR(VLOOKUP(D487,Products!$A$5:$B$204,2,FALSE),"SKU not found"))</f>
        <v/>
      </c>
      <c r="F487" s="25" t="n"/>
      <c r="G487" s="30" t="n"/>
      <c r="H487" s="40">
        <f>IF(OR(F487="",G487=""),"",ROUND(F487*G487,2))</f>
        <v/>
      </c>
      <c r="I487" s="43" t="n"/>
      <c r="J487" s="25" t="n"/>
      <c r="K487" s="38">
        <f>IF(D487="","",MAX(0,F487-J487))</f>
        <v/>
      </c>
      <c r="L487" s="39">
        <f>IF(D487="","",IF(J487&gt;=F487,"Received",IF(J487&gt;0,"Partly received","Open")))</f>
        <v/>
      </c>
      <c r="M487" s="40">
        <f>IF(OR(D487="",G487=""),"",ROUND(K487*G487,2))</f>
        <v/>
      </c>
    </row>
    <row r="488">
      <c r="A488" s="24" t="n"/>
      <c r="B488" s="43" t="n"/>
      <c r="C488" s="24" t="n"/>
      <c r="D488" s="24" t="n"/>
      <c r="E488" s="44">
        <f>IF(D488="","",IFERROR(VLOOKUP(D488,Products!$A$5:$B$204,2,FALSE),"SKU not found"))</f>
        <v/>
      </c>
      <c r="F488" s="25" t="n"/>
      <c r="G488" s="30" t="n"/>
      <c r="H488" s="40">
        <f>IF(OR(F488="",G488=""),"",ROUND(F488*G488,2))</f>
        <v/>
      </c>
      <c r="I488" s="43" t="n"/>
      <c r="J488" s="25" t="n"/>
      <c r="K488" s="38">
        <f>IF(D488="","",MAX(0,F488-J488))</f>
        <v/>
      </c>
      <c r="L488" s="39">
        <f>IF(D488="","",IF(J488&gt;=F488,"Received",IF(J488&gt;0,"Partly received","Open")))</f>
        <v/>
      </c>
      <c r="M488" s="40">
        <f>IF(OR(D488="",G488=""),"",ROUND(K488*G488,2))</f>
        <v/>
      </c>
    </row>
    <row r="489">
      <c r="A489" s="24" t="n"/>
      <c r="B489" s="43" t="n"/>
      <c r="C489" s="24" t="n"/>
      <c r="D489" s="24" t="n"/>
      <c r="E489" s="44">
        <f>IF(D489="","",IFERROR(VLOOKUP(D489,Products!$A$5:$B$204,2,FALSE),"SKU not found"))</f>
        <v/>
      </c>
      <c r="F489" s="25" t="n"/>
      <c r="G489" s="30" t="n"/>
      <c r="H489" s="40">
        <f>IF(OR(F489="",G489=""),"",ROUND(F489*G489,2))</f>
        <v/>
      </c>
      <c r="I489" s="43" t="n"/>
      <c r="J489" s="25" t="n"/>
      <c r="K489" s="38">
        <f>IF(D489="","",MAX(0,F489-J489))</f>
        <v/>
      </c>
      <c r="L489" s="39">
        <f>IF(D489="","",IF(J489&gt;=F489,"Received",IF(J489&gt;0,"Partly received","Open")))</f>
        <v/>
      </c>
      <c r="M489" s="40">
        <f>IF(OR(D489="",G489=""),"",ROUND(K489*G489,2))</f>
        <v/>
      </c>
    </row>
    <row r="490">
      <c r="A490" s="24" t="n"/>
      <c r="B490" s="43" t="n"/>
      <c r="C490" s="24" t="n"/>
      <c r="D490" s="24" t="n"/>
      <c r="E490" s="44">
        <f>IF(D490="","",IFERROR(VLOOKUP(D490,Products!$A$5:$B$204,2,FALSE),"SKU not found"))</f>
        <v/>
      </c>
      <c r="F490" s="25" t="n"/>
      <c r="G490" s="30" t="n"/>
      <c r="H490" s="40">
        <f>IF(OR(F490="",G490=""),"",ROUND(F490*G490,2))</f>
        <v/>
      </c>
      <c r="I490" s="43" t="n"/>
      <c r="J490" s="25" t="n"/>
      <c r="K490" s="38">
        <f>IF(D490="","",MAX(0,F490-J490))</f>
        <v/>
      </c>
      <c r="L490" s="39">
        <f>IF(D490="","",IF(J490&gt;=F490,"Received",IF(J490&gt;0,"Partly received","Open")))</f>
        <v/>
      </c>
      <c r="M490" s="40">
        <f>IF(OR(D490="",G490=""),"",ROUND(K490*G490,2))</f>
        <v/>
      </c>
    </row>
    <row r="491">
      <c r="A491" s="24" t="n"/>
      <c r="B491" s="43" t="n"/>
      <c r="C491" s="24" t="n"/>
      <c r="D491" s="24" t="n"/>
      <c r="E491" s="44">
        <f>IF(D491="","",IFERROR(VLOOKUP(D491,Products!$A$5:$B$204,2,FALSE),"SKU not found"))</f>
        <v/>
      </c>
      <c r="F491" s="25" t="n"/>
      <c r="G491" s="30" t="n"/>
      <c r="H491" s="40">
        <f>IF(OR(F491="",G491=""),"",ROUND(F491*G491,2))</f>
        <v/>
      </c>
      <c r="I491" s="43" t="n"/>
      <c r="J491" s="25" t="n"/>
      <c r="K491" s="38">
        <f>IF(D491="","",MAX(0,F491-J491))</f>
        <v/>
      </c>
      <c r="L491" s="39">
        <f>IF(D491="","",IF(J491&gt;=F491,"Received",IF(J491&gt;0,"Partly received","Open")))</f>
        <v/>
      </c>
      <c r="M491" s="40">
        <f>IF(OR(D491="",G491=""),"",ROUND(K491*G491,2))</f>
        <v/>
      </c>
    </row>
    <row r="492">
      <c r="A492" s="24" t="n"/>
      <c r="B492" s="43" t="n"/>
      <c r="C492" s="24" t="n"/>
      <c r="D492" s="24" t="n"/>
      <c r="E492" s="44">
        <f>IF(D492="","",IFERROR(VLOOKUP(D492,Products!$A$5:$B$204,2,FALSE),"SKU not found"))</f>
        <v/>
      </c>
      <c r="F492" s="25" t="n"/>
      <c r="G492" s="30" t="n"/>
      <c r="H492" s="40">
        <f>IF(OR(F492="",G492=""),"",ROUND(F492*G492,2))</f>
        <v/>
      </c>
      <c r="I492" s="43" t="n"/>
      <c r="J492" s="25" t="n"/>
      <c r="K492" s="38">
        <f>IF(D492="","",MAX(0,F492-J492))</f>
        <v/>
      </c>
      <c r="L492" s="39">
        <f>IF(D492="","",IF(J492&gt;=F492,"Received",IF(J492&gt;0,"Partly received","Open")))</f>
        <v/>
      </c>
      <c r="M492" s="40">
        <f>IF(OR(D492="",G492=""),"",ROUND(K492*G492,2))</f>
        <v/>
      </c>
    </row>
    <row r="493">
      <c r="A493" s="24" t="n"/>
      <c r="B493" s="43" t="n"/>
      <c r="C493" s="24" t="n"/>
      <c r="D493" s="24" t="n"/>
      <c r="E493" s="44">
        <f>IF(D493="","",IFERROR(VLOOKUP(D493,Products!$A$5:$B$204,2,FALSE),"SKU not found"))</f>
        <v/>
      </c>
      <c r="F493" s="25" t="n"/>
      <c r="G493" s="30" t="n"/>
      <c r="H493" s="40">
        <f>IF(OR(F493="",G493=""),"",ROUND(F493*G493,2))</f>
        <v/>
      </c>
      <c r="I493" s="43" t="n"/>
      <c r="J493" s="25" t="n"/>
      <c r="K493" s="38">
        <f>IF(D493="","",MAX(0,F493-J493))</f>
        <v/>
      </c>
      <c r="L493" s="39">
        <f>IF(D493="","",IF(J493&gt;=F493,"Received",IF(J493&gt;0,"Partly received","Open")))</f>
        <v/>
      </c>
      <c r="M493" s="40">
        <f>IF(OR(D493="",G493=""),"",ROUND(K493*G493,2))</f>
        <v/>
      </c>
    </row>
    <row r="494">
      <c r="A494" s="24" t="n"/>
      <c r="B494" s="43" t="n"/>
      <c r="C494" s="24" t="n"/>
      <c r="D494" s="24" t="n"/>
      <c r="E494" s="44">
        <f>IF(D494="","",IFERROR(VLOOKUP(D494,Products!$A$5:$B$204,2,FALSE),"SKU not found"))</f>
        <v/>
      </c>
      <c r="F494" s="25" t="n"/>
      <c r="G494" s="30" t="n"/>
      <c r="H494" s="40">
        <f>IF(OR(F494="",G494=""),"",ROUND(F494*G494,2))</f>
        <v/>
      </c>
      <c r="I494" s="43" t="n"/>
      <c r="J494" s="25" t="n"/>
      <c r="K494" s="38">
        <f>IF(D494="","",MAX(0,F494-J494))</f>
        <v/>
      </c>
      <c r="L494" s="39">
        <f>IF(D494="","",IF(J494&gt;=F494,"Received",IF(J494&gt;0,"Partly received","Open")))</f>
        <v/>
      </c>
      <c r="M494" s="40">
        <f>IF(OR(D494="",G494=""),"",ROUND(K494*G494,2))</f>
        <v/>
      </c>
    </row>
    <row r="495">
      <c r="A495" s="24" t="n"/>
      <c r="B495" s="43" t="n"/>
      <c r="C495" s="24" t="n"/>
      <c r="D495" s="24" t="n"/>
      <c r="E495" s="44">
        <f>IF(D495="","",IFERROR(VLOOKUP(D495,Products!$A$5:$B$204,2,FALSE),"SKU not found"))</f>
        <v/>
      </c>
      <c r="F495" s="25" t="n"/>
      <c r="G495" s="30" t="n"/>
      <c r="H495" s="40">
        <f>IF(OR(F495="",G495=""),"",ROUND(F495*G495,2))</f>
        <v/>
      </c>
      <c r="I495" s="43" t="n"/>
      <c r="J495" s="25" t="n"/>
      <c r="K495" s="38">
        <f>IF(D495="","",MAX(0,F495-J495))</f>
        <v/>
      </c>
      <c r="L495" s="39">
        <f>IF(D495="","",IF(J495&gt;=F495,"Received",IF(J495&gt;0,"Partly received","Open")))</f>
        <v/>
      </c>
      <c r="M495" s="40">
        <f>IF(OR(D495="",G495=""),"",ROUND(K495*G495,2))</f>
        <v/>
      </c>
    </row>
    <row r="496">
      <c r="A496" s="24" t="n"/>
      <c r="B496" s="43" t="n"/>
      <c r="C496" s="24" t="n"/>
      <c r="D496" s="24" t="n"/>
      <c r="E496" s="44">
        <f>IF(D496="","",IFERROR(VLOOKUP(D496,Products!$A$5:$B$204,2,FALSE),"SKU not found"))</f>
        <v/>
      </c>
      <c r="F496" s="25" t="n"/>
      <c r="G496" s="30" t="n"/>
      <c r="H496" s="40">
        <f>IF(OR(F496="",G496=""),"",ROUND(F496*G496,2))</f>
        <v/>
      </c>
      <c r="I496" s="43" t="n"/>
      <c r="J496" s="25" t="n"/>
      <c r="K496" s="38">
        <f>IF(D496="","",MAX(0,F496-J496))</f>
        <v/>
      </c>
      <c r="L496" s="39">
        <f>IF(D496="","",IF(J496&gt;=F496,"Received",IF(J496&gt;0,"Partly received","Open")))</f>
        <v/>
      </c>
      <c r="M496" s="40">
        <f>IF(OR(D496="",G496=""),"",ROUND(K496*G496,2))</f>
        <v/>
      </c>
    </row>
    <row r="497">
      <c r="A497" s="24" t="n"/>
      <c r="B497" s="43" t="n"/>
      <c r="C497" s="24" t="n"/>
      <c r="D497" s="24" t="n"/>
      <c r="E497" s="44">
        <f>IF(D497="","",IFERROR(VLOOKUP(D497,Products!$A$5:$B$204,2,FALSE),"SKU not found"))</f>
        <v/>
      </c>
      <c r="F497" s="25" t="n"/>
      <c r="G497" s="30" t="n"/>
      <c r="H497" s="40">
        <f>IF(OR(F497="",G497=""),"",ROUND(F497*G497,2))</f>
        <v/>
      </c>
      <c r="I497" s="43" t="n"/>
      <c r="J497" s="25" t="n"/>
      <c r="K497" s="38">
        <f>IF(D497="","",MAX(0,F497-J497))</f>
        <v/>
      </c>
      <c r="L497" s="39">
        <f>IF(D497="","",IF(J497&gt;=F497,"Received",IF(J497&gt;0,"Partly received","Open")))</f>
        <v/>
      </c>
      <c r="M497" s="40">
        <f>IF(OR(D497="",G497=""),"",ROUND(K497*G497,2))</f>
        <v/>
      </c>
    </row>
    <row r="498">
      <c r="A498" s="24" t="n"/>
      <c r="B498" s="43" t="n"/>
      <c r="C498" s="24" t="n"/>
      <c r="D498" s="24" t="n"/>
      <c r="E498" s="44">
        <f>IF(D498="","",IFERROR(VLOOKUP(D498,Products!$A$5:$B$204,2,FALSE),"SKU not found"))</f>
        <v/>
      </c>
      <c r="F498" s="25" t="n"/>
      <c r="G498" s="30" t="n"/>
      <c r="H498" s="40">
        <f>IF(OR(F498="",G498=""),"",ROUND(F498*G498,2))</f>
        <v/>
      </c>
      <c r="I498" s="43" t="n"/>
      <c r="J498" s="25" t="n"/>
      <c r="K498" s="38">
        <f>IF(D498="","",MAX(0,F498-J498))</f>
        <v/>
      </c>
      <c r="L498" s="39">
        <f>IF(D498="","",IF(J498&gt;=F498,"Received",IF(J498&gt;0,"Partly received","Open")))</f>
        <v/>
      </c>
      <c r="M498" s="40">
        <f>IF(OR(D498="",G498=""),"",ROUND(K498*G498,2))</f>
        <v/>
      </c>
    </row>
    <row r="499">
      <c r="A499" s="24" t="n"/>
      <c r="B499" s="43" t="n"/>
      <c r="C499" s="24" t="n"/>
      <c r="D499" s="24" t="n"/>
      <c r="E499" s="44">
        <f>IF(D499="","",IFERROR(VLOOKUP(D499,Products!$A$5:$B$204,2,FALSE),"SKU not found"))</f>
        <v/>
      </c>
      <c r="F499" s="25" t="n"/>
      <c r="G499" s="30" t="n"/>
      <c r="H499" s="40">
        <f>IF(OR(F499="",G499=""),"",ROUND(F499*G499,2))</f>
        <v/>
      </c>
      <c r="I499" s="43" t="n"/>
      <c r="J499" s="25" t="n"/>
      <c r="K499" s="38">
        <f>IF(D499="","",MAX(0,F499-J499))</f>
        <v/>
      </c>
      <c r="L499" s="39">
        <f>IF(D499="","",IF(J499&gt;=F499,"Received",IF(J499&gt;0,"Partly received","Open")))</f>
        <v/>
      </c>
      <c r="M499" s="40">
        <f>IF(OR(D499="",G499=""),"",ROUND(K499*G499,2))</f>
        <v/>
      </c>
    </row>
    <row r="500">
      <c r="A500" s="24" t="n"/>
      <c r="B500" s="43" t="n"/>
      <c r="C500" s="24" t="n"/>
      <c r="D500" s="24" t="n"/>
      <c r="E500" s="44">
        <f>IF(D500="","",IFERROR(VLOOKUP(D500,Products!$A$5:$B$204,2,FALSE),"SKU not found"))</f>
        <v/>
      </c>
      <c r="F500" s="25" t="n"/>
      <c r="G500" s="30" t="n"/>
      <c r="H500" s="40">
        <f>IF(OR(F500="",G500=""),"",ROUND(F500*G500,2))</f>
        <v/>
      </c>
      <c r="I500" s="43" t="n"/>
      <c r="J500" s="25" t="n"/>
      <c r="K500" s="38">
        <f>IF(D500="","",MAX(0,F500-J500))</f>
        <v/>
      </c>
      <c r="L500" s="39">
        <f>IF(D500="","",IF(J500&gt;=F500,"Received",IF(J500&gt;0,"Partly received","Open")))</f>
        <v/>
      </c>
      <c r="M500" s="40">
        <f>IF(OR(D500="",G500=""),"",ROUND(K500*G500,2))</f>
        <v/>
      </c>
    </row>
    <row r="501">
      <c r="A501" s="24" t="n"/>
      <c r="B501" s="43" t="n"/>
      <c r="C501" s="24" t="n"/>
      <c r="D501" s="24" t="n"/>
      <c r="E501" s="44">
        <f>IF(D501="","",IFERROR(VLOOKUP(D501,Products!$A$5:$B$204,2,FALSE),"SKU not found"))</f>
        <v/>
      </c>
      <c r="F501" s="25" t="n"/>
      <c r="G501" s="30" t="n"/>
      <c r="H501" s="40">
        <f>IF(OR(F501="",G501=""),"",ROUND(F501*G501,2))</f>
        <v/>
      </c>
      <c r="I501" s="43" t="n"/>
      <c r="J501" s="25" t="n"/>
      <c r="K501" s="38">
        <f>IF(D501="","",MAX(0,F501-J501))</f>
        <v/>
      </c>
      <c r="L501" s="39">
        <f>IF(D501="","",IF(J501&gt;=F501,"Received",IF(J501&gt;0,"Partly received","Open")))</f>
        <v/>
      </c>
      <c r="M501" s="40">
        <f>IF(OR(D501="",G501=""),"",ROUND(K501*G501,2))</f>
        <v/>
      </c>
    </row>
    <row r="502">
      <c r="A502" s="24" t="n"/>
      <c r="B502" s="43" t="n"/>
      <c r="C502" s="24" t="n"/>
      <c r="D502" s="24" t="n"/>
      <c r="E502" s="44">
        <f>IF(D502="","",IFERROR(VLOOKUP(D502,Products!$A$5:$B$204,2,FALSE),"SKU not found"))</f>
        <v/>
      </c>
      <c r="F502" s="25" t="n"/>
      <c r="G502" s="30" t="n"/>
      <c r="H502" s="40">
        <f>IF(OR(F502="",G502=""),"",ROUND(F502*G502,2))</f>
        <v/>
      </c>
      <c r="I502" s="43" t="n"/>
      <c r="J502" s="25" t="n"/>
      <c r="K502" s="38">
        <f>IF(D502="","",MAX(0,F502-J502))</f>
        <v/>
      </c>
      <c r="L502" s="39">
        <f>IF(D502="","",IF(J502&gt;=F502,"Received",IF(J502&gt;0,"Partly received","Open")))</f>
        <v/>
      </c>
      <c r="M502" s="40">
        <f>IF(OR(D502="",G502=""),"",ROUND(K502*G502,2))</f>
        <v/>
      </c>
    </row>
    <row r="503">
      <c r="A503" s="24" t="n"/>
      <c r="B503" s="43" t="n"/>
      <c r="C503" s="24" t="n"/>
      <c r="D503" s="24" t="n"/>
      <c r="E503" s="44">
        <f>IF(D503="","",IFERROR(VLOOKUP(D503,Products!$A$5:$B$204,2,FALSE),"SKU not found"))</f>
        <v/>
      </c>
      <c r="F503" s="25" t="n"/>
      <c r="G503" s="30" t="n"/>
      <c r="H503" s="40">
        <f>IF(OR(F503="",G503=""),"",ROUND(F503*G503,2))</f>
        <v/>
      </c>
      <c r="I503" s="43" t="n"/>
      <c r="J503" s="25" t="n"/>
      <c r="K503" s="38">
        <f>IF(D503="","",MAX(0,F503-J503))</f>
        <v/>
      </c>
      <c r="L503" s="39">
        <f>IF(D503="","",IF(J503&gt;=F503,"Received",IF(J503&gt;0,"Partly received","Open")))</f>
        <v/>
      </c>
      <c r="M503" s="40">
        <f>IF(OR(D503="",G503=""),"",ROUND(K503*G503,2))</f>
        <v/>
      </c>
    </row>
    <row r="504">
      <c r="A504" s="24" t="n"/>
      <c r="B504" s="43" t="n"/>
      <c r="C504" s="24" t="n"/>
      <c r="D504" s="24" t="n"/>
      <c r="E504" s="44">
        <f>IF(D504="","",IFERROR(VLOOKUP(D504,Products!$A$5:$B$204,2,FALSE),"SKU not found"))</f>
        <v/>
      </c>
      <c r="F504" s="25" t="n"/>
      <c r="G504" s="30" t="n"/>
      <c r="H504" s="40">
        <f>IF(OR(F504="",G504=""),"",ROUND(F504*G504,2))</f>
        <v/>
      </c>
      <c r="I504" s="43" t="n"/>
      <c r="J504" s="25" t="n"/>
      <c r="K504" s="38">
        <f>IF(D504="","",MAX(0,F504-J504))</f>
        <v/>
      </c>
      <c r="L504" s="39">
        <f>IF(D504="","",IF(J504&gt;=F504,"Received",IF(J504&gt;0,"Partly received","Open")))</f>
        <v/>
      </c>
      <c r="M504" s="40">
        <f>IF(OR(D504="",G504=""),"",ROUND(K504*G504,2))</f>
        <v/>
      </c>
    </row>
  </sheetData>
  <conditionalFormatting sqref="L5:L504">
    <cfRule type="cellIs" priority="1" operator="equal" dxfId="4">
      <formula>"Open"</formula>
    </cfRule>
    <cfRule type="cellIs" priority="2" operator="equal" dxfId="5">
      <formula>"Partly received"</formula>
    </cfRule>
    <cfRule type="cellIs" priority="3" operator="equal" dxfId="3">
      <formula>"Received"</formula>
    </cfRule>
  </conditionalFormatting>
  <dataValidations count="1">
    <dataValidation sqref="C5:C504" showDropDown="0" showInputMessage="0" showErrorMessage="0" allowBlank="1" type="list">
      <formula1>=Suppliers!$A$5:$A$54</formula1>
    </dataValidation>
  </dataValidations>
  <hyperlinks>
    <hyperlink xmlns:r="http://schemas.openxmlformats.org/officeDocument/2006/relationships" ref="M1" r:id="rId1"/>
  </hyperlinks>
  <pageMargins left="0.4" right="0.4" top="1" bottom="1" header="0.5" footer="0.5"/>
  <pageSetup orientation="landscape" paperSize="1" fitToHeight="0" fitToWidth="1"/>
  <headerFooter>
    <oddHeader/>
    <oddFooter>&amp;C&amp;8 &amp;K9CA3AFTemplate by Qoblex · qoblex.com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13" customWidth="1" min="4" max="4"/>
    <col width="16" customWidth="1" min="5" max="5"/>
    <col width="30" customWidth="1" min="6" max="6"/>
    <col width="8" customWidth="1" min="7" max="7"/>
    <col width="10" customWidth="1" min="8" max="8"/>
    <col width="11" customWidth="1" min="9" max="9"/>
    <col width="10" customWidth="1" min="10" max="10"/>
    <col width="11" customWidth="1" min="11" max="11"/>
    <col width="11" customWidth="1" min="12" max="12"/>
    <col width="8" customWidth="1" min="13" max="13"/>
  </cols>
  <sheetData>
    <row r="1" ht="28" customHeight="1">
      <c r="A1" s="11" t="inlineStr">
        <is>
          <t>Sales Orders</t>
        </is>
      </c>
      <c r="M1" s="12" t="inlineStr">
        <is>
          <t>Template by Qoblex · qoblex.com</t>
        </is>
      </c>
    </row>
    <row r="2">
      <c r="A2" s="13" t="inlineStr">
        <is>
          <t>One row per sale line. The Qty leaves stock. COGS uses the Unit cost on the Products tab.</t>
        </is>
      </c>
    </row>
    <row r="3">
      <c r="F3" s="33" t="inlineStr">
        <is>
          <t>calculated</t>
        </is>
      </c>
      <c r="I3" s="32" t="inlineStr">
        <is>
          <t>calculated</t>
        </is>
      </c>
      <c r="J3" s="32" t="inlineStr">
        <is>
          <t>calculated</t>
        </is>
      </c>
      <c r="K3" s="32" t="inlineStr">
        <is>
          <t>calculated</t>
        </is>
      </c>
      <c r="L3" s="32" t="inlineStr">
        <is>
          <t>calculated</t>
        </is>
      </c>
      <c r="M3" s="33" t="inlineStr">
        <is>
          <t>calculated</t>
        </is>
      </c>
    </row>
    <row r="4" ht="30" customHeight="1">
      <c r="A4" s="34" t="inlineStr">
        <is>
          <t>Order #</t>
        </is>
      </c>
      <c r="B4" s="34" t="inlineStr">
        <is>
          <t>Date</t>
        </is>
      </c>
      <c r="C4" s="34" t="inlineStr">
        <is>
          <t>Customer</t>
        </is>
      </c>
      <c r="D4" s="34" t="inlineStr">
        <is>
          <t>Channel</t>
        </is>
      </c>
      <c r="E4" s="34" t="inlineStr">
        <is>
          <t>SKU</t>
        </is>
      </c>
      <c r="F4" s="42" t="inlineStr">
        <is>
          <t>Product</t>
        </is>
      </c>
      <c r="G4" s="35" t="inlineStr">
        <is>
          <t>Qty</t>
        </is>
      </c>
      <c r="H4" s="35" t="inlineStr">
        <is>
          <t>Unit price</t>
        </is>
      </c>
      <c r="I4" s="36" t="inlineStr">
        <is>
          <t>Revenue</t>
        </is>
      </c>
      <c r="J4" s="36" t="inlineStr">
        <is>
          <t>Unit cost</t>
        </is>
      </c>
      <c r="K4" s="36" t="inlineStr">
        <is>
          <t>COGS</t>
        </is>
      </c>
      <c r="L4" s="36" t="inlineStr">
        <is>
          <t>Gross profit</t>
        </is>
      </c>
      <c r="M4" s="42" t="inlineStr">
        <is>
          <t>Month</t>
        </is>
      </c>
    </row>
    <row r="5">
      <c r="A5" s="24" t="inlineStr">
        <is>
          <t>SO-5001</t>
        </is>
      </c>
      <c r="B5" s="43" t="n">
        <v>46025</v>
      </c>
      <c r="C5" s="24" t="inlineStr">
        <is>
          <t>Online customer</t>
        </is>
      </c>
      <c r="D5" s="24" t="inlineStr">
        <is>
          <t>Shopify</t>
        </is>
      </c>
      <c r="E5" s="24" t="inlineStr">
        <is>
          <t>MUG-CER-SND</t>
        </is>
      </c>
      <c r="F5" s="44">
        <f>IF(E5="","",IFERROR(VLOOKUP(E5,Products!$A$5:$B$204,2,FALSE),"SKU not found"))</f>
        <v/>
      </c>
      <c r="G5" s="25" t="n">
        <v>2</v>
      </c>
      <c r="H5" s="30" t="n">
        <v>18</v>
      </c>
      <c r="I5" s="40">
        <f>IF(OR(E5="",G5=""),"",ROUND(G5*H5,2))</f>
        <v/>
      </c>
      <c r="J5" s="40">
        <f>IF(E5="","",IFERROR(VLOOKUP(E5,Products!$A$5:$F$204,6,FALSE),0))</f>
        <v/>
      </c>
      <c r="K5" s="40">
        <f>IF(I5="","",ROUND(G5*J5,2))</f>
        <v/>
      </c>
      <c r="L5" s="40">
        <f>IF(I5="","",I5-K5)</f>
        <v/>
      </c>
      <c r="M5" s="45">
        <f>IF(B5="","",YEAR(B5)*100+MONTH(B5))</f>
        <v/>
      </c>
    </row>
    <row r="6">
      <c r="A6" s="24" t="inlineStr">
        <is>
          <t>SO-5002</t>
        </is>
      </c>
      <c r="B6" s="43" t="n">
        <v>46025</v>
      </c>
      <c r="C6" s="24" t="inlineStr">
        <is>
          <t>Online customer</t>
        </is>
      </c>
      <c r="D6" s="24" t="inlineStr">
        <is>
          <t>Amazon</t>
        </is>
      </c>
      <c r="E6" s="24" t="inlineStr">
        <is>
          <t>MUG-CER-SND</t>
        </is>
      </c>
      <c r="F6" s="44">
        <f>IF(E6="","",IFERROR(VLOOKUP(E6,Products!$A$5:$B$204,2,FALSE),"SKU not found"))</f>
        <v/>
      </c>
      <c r="G6" s="25" t="n">
        <v>1</v>
      </c>
      <c r="H6" s="30" t="n">
        <v>18</v>
      </c>
      <c r="I6" s="40">
        <f>IF(OR(E6="",G6=""),"",ROUND(G6*H6,2))</f>
        <v/>
      </c>
      <c r="J6" s="40">
        <f>IF(E6="","",IFERROR(VLOOKUP(E6,Products!$A$5:$F$204,6,FALSE),0))</f>
        <v/>
      </c>
      <c r="K6" s="40">
        <f>IF(I6="","",ROUND(G6*J6,2))</f>
        <v/>
      </c>
      <c r="L6" s="40">
        <f>IF(I6="","",I6-K6)</f>
        <v/>
      </c>
      <c r="M6" s="45">
        <f>IF(B6="","",YEAR(B6)*100+MONTH(B6))</f>
        <v/>
      </c>
    </row>
    <row r="7">
      <c r="A7" s="24" t="inlineStr">
        <is>
          <t>SO-5003</t>
        </is>
      </c>
      <c r="B7" s="43" t="n">
        <v>46027</v>
      </c>
      <c r="C7" s="24" t="inlineStr">
        <is>
          <t>Online customer</t>
        </is>
      </c>
      <c r="D7" s="24" t="inlineStr">
        <is>
          <t>Shopify</t>
        </is>
      </c>
      <c r="E7" s="24" t="inlineStr">
        <is>
          <t>NB-A5-DOT</t>
        </is>
      </c>
      <c r="F7" s="44">
        <f>IF(E7="","",IFERROR(VLOOKUP(E7,Products!$A$5:$B$204,2,FALSE),"SKU not found"))</f>
        <v/>
      </c>
      <c r="G7" s="25" t="n">
        <v>2</v>
      </c>
      <c r="H7" s="30" t="n">
        <v>12</v>
      </c>
      <c r="I7" s="40">
        <f>IF(OR(E7="",G7=""),"",ROUND(G7*H7,2))</f>
        <v/>
      </c>
      <c r="J7" s="40">
        <f>IF(E7="","",IFERROR(VLOOKUP(E7,Products!$A$5:$F$204,6,FALSE),0))</f>
        <v/>
      </c>
      <c r="K7" s="40">
        <f>IF(I7="","",ROUND(G7*J7,2))</f>
        <v/>
      </c>
      <c r="L7" s="40">
        <f>IF(I7="","",I7-K7)</f>
        <v/>
      </c>
      <c r="M7" s="45">
        <f>IF(B7="","",YEAR(B7)*100+MONTH(B7))</f>
        <v/>
      </c>
    </row>
    <row r="8">
      <c r="A8" s="24" t="inlineStr">
        <is>
          <t>SO-5004</t>
        </is>
      </c>
      <c r="B8" s="43" t="n">
        <v>46033</v>
      </c>
      <c r="C8" s="24" t="inlineStr">
        <is>
          <t>Walk-in customer</t>
        </is>
      </c>
      <c r="D8" s="24" t="inlineStr">
        <is>
          <t>Shopify</t>
        </is>
      </c>
      <c r="E8" s="24" t="inlineStr">
        <is>
          <t>SOCK-MER-BLK</t>
        </is>
      </c>
      <c r="F8" s="44">
        <f>IF(E8="","",IFERROR(VLOOKUP(E8,Products!$A$5:$B$204,2,FALSE),"SKU not found"))</f>
        <v/>
      </c>
      <c r="G8" s="25" t="n">
        <v>2</v>
      </c>
      <c r="H8" s="30" t="n">
        <v>17</v>
      </c>
      <c r="I8" s="40">
        <f>IF(OR(E8="",G8=""),"",ROUND(G8*H8,2))</f>
        <v/>
      </c>
      <c r="J8" s="40">
        <f>IF(E8="","",IFERROR(VLOOKUP(E8,Products!$A$5:$F$204,6,FALSE),0))</f>
        <v/>
      </c>
      <c r="K8" s="40">
        <f>IF(I8="","",ROUND(G8*J8,2))</f>
        <v/>
      </c>
      <c r="L8" s="40">
        <f>IF(I8="","",I8-K8)</f>
        <v/>
      </c>
      <c r="M8" s="45">
        <f>IF(B8="","",YEAR(B8)*100+MONTH(B8))</f>
        <v/>
      </c>
    </row>
    <row r="9">
      <c r="A9" s="24" t="inlineStr">
        <is>
          <t>SO-5005</t>
        </is>
      </c>
      <c r="B9" s="43" t="n">
        <v>46036</v>
      </c>
      <c r="C9" s="24" t="inlineStr">
        <is>
          <t>Example Boutique</t>
        </is>
      </c>
      <c r="D9" s="24" t="inlineStr">
        <is>
          <t>Wholesale</t>
        </is>
      </c>
      <c r="E9" s="24" t="inlineStr">
        <is>
          <t>BKPK-RLL-OLV</t>
        </is>
      </c>
      <c r="F9" s="44">
        <f>IF(E9="","",IFERROR(VLOOKUP(E9,Products!$A$5:$B$204,2,FALSE),"SKU not found"))</f>
        <v/>
      </c>
      <c r="G9" s="25" t="n">
        <v>3</v>
      </c>
      <c r="H9" s="30" t="n">
        <v>47.4</v>
      </c>
      <c r="I9" s="40">
        <f>IF(OR(E9="",G9=""),"",ROUND(G9*H9,2))</f>
        <v/>
      </c>
      <c r="J9" s="40">
        <f>IF(E9="","",IFERROR(VLOOKUP(E9,Products!$A$5:$F$204,6,FALSE),0))</f>
        <v/>
      </c>
      <c r="K9" s="40">
        <f>IF(I9="","",ROUND(G9*J9,2))</f>
        <v/>
      </c>
      <c r="L9" s="40">
        <f>IF(I9="","",I9-K9)</f>
        <v/>
      </c>
      <c r="M9" s="45">
        <f>IF(B9="","",YEAR(B9)*100+MONTH(B9))</f>
        <v/>
      </c>
    </row>
    <row r="10">
      <c r="A10" s="24" t="inlineStr">
        <is>
          <t>SO-5006</t>
        </is>
      </c>
      <c r="B10" s="43" t="n">
        <v>46040</v>
      </c>
      <c r="C10" s="24" t="inlineStr">
        <is>
          <t>Online customer</t>
        </is>
      </c>
      <c r="D10" s="24" t="inlineStr">
        <is>
          <t>Amazon</t>
        </is>
      </c>
      <c r="E10" s="24" t="inlineStr">
        <is>
          <t>NB-A5-DOT</t>
        </is>
      </c>
      <c r="F10" s="44">
        <f>IF(E10="","",IFERROR(VLOOKUP(E10,Products!$A$5:$B$204,2,FALSE),"SKU not found"))</f>
        <v/>
      </c>
      <c r="G10" s="25" t="n">
        <v>2</v>
      </c>
      <c r="H10" s="30" t="n">
        <v>12</v>
      </c>
      <c r="I10" s="40">
        <f>IF(OR(E10="",G10=""),"",ROUND(G10*H10,2))</f>
        <v/>
      </c>
      <c r="J10" s="40">
        <f>IF(E10="","",IFERROR(VLOOKUP(E10,Products!$A$5:$F$204,6,FALSE),0))</f>
        <v/>
      </c>
      <c r="K10" s="40">
        <f>IF(I10="","",ROUND(G10*J10,2))</f>
        <v/>
      </c>
      <c r="L10" s="40">
        <f>IF(I10="","",I10-K10)</f>
        <v/>
      </c>
      <c r="M10" s="45">
        <f>IF(B10="","",YEAR(B10)*100+MONTH(B10))</f>
        <v/>
      </c>
    </row>
    <row r="11">
      <c r="A11" s="24" t="inlineStr">
        <is>
          <t>SO-5007</t>
        </is>
      </c>
      <c r="B11" s="43" t="n">
        <v>46040</v>
      </c>
      <c r="C11" s="24" t="inlineStr">
        <is>
          <t>Walk-in customer</t>
        </is>
      </c>
      <c r="D11" s="24" t="inlineStr">
        <is>
          <t>WooCommerce</t>
        </is>
      </c>
      <c r="E11" s="24" t="inlineStr">
        <is>
          <t>NB-A5-DOT</t>
        </is>
      </c>
      <c r="F11" s="44">
        <f>IF(E11="","",IFERROR(VLOOKUP(E11,Products!$A$5:$B$204,2,FALSE),"SKU not found"))</f>
        <v/>
      </c>
      <c r="G11" s="25" t="n">
        <v>2</v>
      </c>
      <c r="H11" s="30" t="n">
        <v>12</v>
      </c>
      <c r="I11" s="40">
        <f>IF(OR(E11="",G11=""),"",ROUND(G11*H11,2))</f>
        <v/>
      </c>
      <c r="J11" s="40">
        <f>IF(E11="","",IFERROR(VLOOKUP(E11,Products!$A$5:$F$204,6,FALSE),0))</f>
        <v/>
      </c>
      <c r="K11" s="40">
        <f>IF(I11="","",ROUND(G11*J11,2))</f>
        <v/>
      </c>
      <c r="L11" s="40">
        <f>IF(I11="","",I11-K11)</f>
        <v/>
      </c>
      <c r="M11" s="45">
        <f>IF(B11="","",YEAR(B11)*100+MONTH(B11))</f>
        <v/>
      </c>
    </row>
    <row r="12">
      <c r="A12" s="24" t="inlineStr">
        <is>
          <t>SO-5008</t>
        </is>
      </c>
      <c r="B12" s="43" t="n">
        <v>46043</v>
      </c>
      <c r="C12" s="24" t="inlineStr">
        <is>
          <t>Online customer</t>
        </is>
      </c>
      <c r="D12" s="24" t="inlineStr">
        <is>
          <t>Shopify</t>
        </is>
      </c>
      <c r="E12" s="24" t="inlineStr">
        <is>
          <t>HOOD-FLC-GRY-L</t>
        </is>
      </c>
      <c r="F12" s="44">
        <f>IF(E12="","",IFERROR(VLOOKUP(E12,Products!$A$5:$B$204,2,FALSE),"SKU not found"))</f>
        <v/>
      </c>
      <c r="G12" s="25" t="n">
        <v>1</v>
      </c>
      <c r="H12" s="30" t="n">
        <v>55</v>
      </c>
      <c r="I12" s="40">
        <f>IF(OR(E12="",G12=""),"",ROUND(G12*H12,2))</f>
        <v/>
      </c>
      <c r="J12" s="40">
        <f>IF(E12="","",IFERROR(VLOOKUP(E12,Products!$A$5:$F$204,6,FALSE),0))</f>
        <v/>
      </c>
      <c r="K12" s="40">
        <f>IF(I12="","",ROUND(G12*J12,2))</f>
        <v/>
      </c>
      <c r="L12" s="40">
        <f>IF(I12="","",I12-K12)</f>
        <v/>
      </c>
      <c r="M12" s="45">
        <f>IF(B12="","",YEAR(B12)*100+MONTH(B12))</f>
        <v/>
      </c>
    </row>
    <row r="13">
      <c r="A13" s="24" t="inlineStr">
        <is>
          <t>SO-5009</t>
        </is>
      </c>
      <c r="B13" s="43" t="n">
        <v>46045</v>
      </c>
      <c r="C13" s="24" t="inlineStr">
        <is>
          <t>Walk-in customer</t>
        </is>
      </c>
      <c r="D13" s="24" t="inlineStr">
        <is>
          <t>Shopify</t>
        </is>
      </c>
      <c r="E13" s="24" t="inlineStr">
        <is>
          <t>NB-A5-DOT</t>
        </is>
      </c>
      <c r="F13" s="44">
        <f>IF(E13="","",IFERROR(VLOOKUP(E13,Products!$A$5:$B$204,2,FALSE),"SKU not found"))</f>
        <v/>
      </c>
      <c r="G13" s="25" t="n">
        <v>5</v>
      </c>
      <c r="H13" s="30" t="n">
        <v>12</v>
      </c>
      <c r="I13" s="40">
        <f>IF(OR(E13="",G13=""),"",ROUND(G13*H13,2))</f>
        <v/>
      </c>
      <c r="J13" s="40">
        <f>IF(E13="","",IFERROR(VLOOKUP(E13,Products!$A$5:$F$204,6,FALSE),0))</f>
        <v/>
      </c>
      <c r="K13" s="40">
        <f>IF(I13="","",ROUND(G13*J13,2))</f>
        <v/>
      </c>
      <c r="L13" s="40">
        <f>IF(I13="","",I13-K13)</f>
        <v/>
      </c>
      <c r="M13" s="45">
        <f>IF(B13="","",YEAR(B13)*100+MONTH(B13))</f>
        <v/>
      </c>
    </row>
    <row r="14">
      <c r="A14" s="24" t="inlineStr">
        <is>
          <t>SO-5010</t>
        </is>
      </c>
      <c r="B14" s="43" t="n">
        <v>46050</v>
      </c>
      <c r="C14" s="24" t="inlineStr">
        <is>
          <t>Online customer</t>
        </is>
      </c>
      <c r="D14" s="24" t="inlineStr">
        <is>
          <t>Shopify</t>
        </is>
      </c>
      <c r="E14" s="24" t="inlineStr">
        <is>
          <t>CNDL-SOY-CDR</t>
        </is>
      </c>
      <c r="F14" s="44">
        <f>IF(E14="","",IFERROR(VLOOKUP(E14,Products!$A$5:$B$204,2,FALSE),"SKU not found"))</f>
        <v/>
      </c>
      <c r="G14" s="25" t="n">
        <v>2</v>
      </c>
      <c r="H14" s="30" t="n">
        <v>22</v>
      </c>
      <c r="I14" s="40">
        <f>IF(OR(E14="",G14=""),"",ROUND(G14*H14,2))</f>
        <v/>
      </c>
      <c r="J14" s="40">
        <f>IF(E14="","",IFERROR(VLOOKUP(E14,Products!$A$5:$F$204,6,FALSE),0))</f>
        <v/>
      </c>
      <c r="K14" s="40">
        <f>IF(I14="","",ROUND(G14*J14,2))</f>
        <v/>
      </c>
      <c r="L14" s="40">
        <f>IF(I14="","",I14-K14)</f>
        <v/>
      </c>
      <c r="M14" s="45">
        <f>IF(B14="","",YEAR(B14)*100+MONTH(B14))</f>
        <v/>
      </c>
    </row>
    <row r="15">
      <c r="A15" s="24" t="inlineStr">
        <is>
          <t>SO-5011</t>
        </is>
      </c>
      <c r="B15" s="43" t="n">
        <v>46050</v>
      </c>
      <c r="C15" s="24" t="inlineStr">
        <is>
          <t>Walk-in customer</t>
        </is>
      </c>
      <c r="D15" s="24" t="inlineStr">
        <is>
          <t>Shopify</t>
        </is>
      </c>
      <c r="E15" s="24" t="inlineStr">
        <is>
          <t>CNDL-SOY-CDR</t>
        </is>
      </c>
      <c r="F15" s="44">
        <f>IF(E15="","",IFERROR(VLOOKUP(E15,Products!$A$5:$B$204,2,FALSE),"SKU not found"))</f>
        <v/>
      </c>
      <c r="G15" s="25" t="n">
        <v>1</v>
      </c>
      <c r="H15" s="30" t="n">
        <v>22</v>
      </c>
      <c r="I15" s="40">
        <f>IF(OR(E15="",G15=""),"",ROUND(G15*H15,2))</f>
        <v/>
      </c>
      <c r="J15" s="40">
        <f>IF(E15="","",IFERROR(VLOOKUP(E15,Products!$A$5:$F$204,6,FALSE),0))</f>
        <v/>
      </c>
      <c r="K15" s="40">
        <f>IF(I15="","",ROUND(G15*J15,2))</f>
        <v/>
      </c>
      <c r="L15" s="40">
        <f>IF(I15="","",I15-K15)</f>
        <v/>
      </c>
      <c r="M15" s="45">
        <f>IF(B15="","",YEAR(B15)*100+MONTH(B15))</f>
        <v/>
      </c>
    </row>
    <row r="16">
      <c r="A16" s="24" t="inlineStr">
        <is>
          <t>SO-5012</t>
        </is>
      </c>
      <c r="B16" s="43" t="n">
        <v>46050</v>
      </c>
      <c r="C16" s="24" t="inlineStr">
        <is>
          <t>Walk-in customer</t>
        </is>
      </c>
      <c r="D16" s="24" t="inlineStr">
        <is>
          <t>Shopify</t>
        </is>
      </c>
      <c r="E16" s="24" t="inlineStr">
        <is>
          <t>HOOD-FLC-GRY-L</t>
        </is>
      </c>
      <c r="F16" s="44">
        <f>IF(E16="","",IFERROR(VLOOKUP(E16,Products!$A$5:$B$204,2,FALSE),"SKU not found"))</f>
        <v/>
      </c>
      <c r="G16" s="25" t="n">
        <v>1</v>
      </c>
      <c r="H16" s="30" t="n">
        <v>55</v>
      </c>
      <c r="I16" s="40">
        <f>IF(OR(E16="",G16=""),"",ROUND(G16*H16,2))</f>
        <v/>
      </c>
      <c r="J16" s="40">
        <f>IF(E16="","",IFERROR(VLOOKUP(E16,Products!$A$5:$F$204,6,FALSE),0))</f>
        <v/>
      </c>
      <c r="K16" s="40">
        <f>IF(I16="","",ROUND(G16*J16,2))</f>
        <v/>
      </c>
      <c r="L16" s="40">
        <f>IF(I16="","",I16-K16)</f>
        <v/>
      </c>
      <c r="M16" s="45">
        <f>IF(B16="","",YEAR(B16)*100+MONTH(B16))</f>
        <v/>
      </c>
    </row>
    <row r="17">
      <c r="A17" s="24" t="inlineStr">
        <is>
          <t>SO-5013</t>
        </is>
      </c>
      <c r="B17" s="43" t="n">
        <v>46055</v>
      </c>
      <c r="C17" s="24" t="inlineStr">
        <is>
          <t>Example Boutique</t>
        </is>
      </c>
      <c r="D17" s="24" t="inlineStr">
        <is>
          <t>Wholesale</t>
        </is>
      </c>
      <c r="E17" s="24" t="inlineStr">
        <is>
          <t>NB-A5-DOT</t>
        </is>
      </c>
      <c r="F17" s="44">
        <f>IF(E17="","",IFERROR(VLOOKUP(E17,Products!$A$5:$B$204,2,FALSE),"SKU not found"))</f>
        <v/>
      </c>
      <c r="G17" s="25" t="n">
        <v>16</v>
      </c>
      <c r="H17" s="30" t="n">
        <v>7.2</v>
      </c>
      <c r="I17" s="40">
        <f>IF(OR(E17="",G17=""),"",ROUND(G17*H17,2))</f>
        <v/>
      </c>
      <c r="J17" s="40">
        <f>IF(E17="","",IFERROR(VLOOKUP(E17,Products!$A$5:$F$204,6,FALSE),0))</f>
        <v/>
      </c>
      <c r="K17" s="40">
        <f>IF(I17="","",ROUND(G17*J17,2))</f>
        <v/>
      </c>
      <c r="L17" s="40">
        <f>IF(I17="","",I17-K17)</f>
        <v/>
      </c>
      <c r="M17" s="45">
        <f>IF(B17="","",YEAR(B17)*100+MONTH(B17))</f>
        <v/>
      </c>
    </row>
    <row r="18">
      <c r="A18" s="24" t="inlineStr">
        <is>
          <t>SO-5014</t>
        </is>
      </c>
      <c r="B18" s="43" t="n">
        <v>46056</v>
      </c>
      <c r="C18" s="24" t="inlineStr">
        <is>
          <t>Walk-in customer</t>
        </is>
      </c>
      <c r="D18" s="24" t="inlineStr">
        <is>
          <t>WooCommerce</t>
        </is>
      </c>
      <c r="E18" s="24" t="inlineStr">
        <is>
          <t>TEE-ORG-WHT-M</t>
        </is>
      </c>
      <c r="F18" s="44">
        <f>IF(E18="","",IFERROR(VLOOKUP(E18,Products!$A$5:$B$204,2,FALSE),"SKU not found"))</f>
        <v/>
      </c>
      <c r="G18" s="25" t="n">
        <v>3</v>
      </c>
      <c r="H18" s="30" t="n">
        <v>24</v>
      </c>
      <c r="I18" s="40">
        <f>IF(OR(E18="",G18=""),"",ROUND(G18*H18,2))</f>
        <v/>
      </c>
      <c r="J18" s="40">
        <f>IF(E18="","",IFERROR(VLOOKUP(E18,Products!$A$5:$F$204,6,FALSE),0))</f>
        <v/>
      </c>
      <c r="K18" s="40">
        <f>IF(I18="","",ROUND(G18*J18,2))</f>
        <v/>
      </c>
      <c r="L18" s="40">
        <f>IF(I18="","",I18-K18)</f>
        <v/>
      </c>
      <c r="M18" s="45">
        <f>IF(B18="","",YEAR(B18)*100+MONTH(B18))</f>
        <v/>
      </c>
    </row>
    <row r="19">
      <c r="A19" s="24" t="inlineStr">
        <is>
          <t>SO-5015</t>
        </is>
      </c>
      <c r="B19" s="43" t="n">
        <v>46059</v>
      </c>
      <c r="C19" s="24" t="inlineStr">
        <is>
          <t>Online customer</t>
        </is>
      </c>
      <c r="D19" s="24" t="inlineStr">
        <is>
          <t>Shopify</t>
        </is>
      </c>
      <c r="E19" s="24" t="inlineStr">
        <is>
          <t>TOTE-NAT-01</t>
        </is>
      </c>
      <c r="F19" s="44">
        <f>IF(E19="","",IFERROR(VLOOKUP(E19,Products!$A$5:$B$204,2,FALSE),"SKU not found"))</f>
        <v/>
      </c>
      <c r="G19" s="25" t="n">
        <v>1</v>
      </c>
      <c r="H19" s="30" t="n">
        <v>16</v>
      </c>
      <c r="I19" s="40">
        <f>IF(OR(E19="",G19=""),"",ROUND(G19*H19,2))</f>
        <v/>
      </c>
      <c r="J19" s="40">
        <f>IF(E19="","",IFERROR(VLOOKUP(E19,Products!$A$5:$F$204,6,FALSE),0))</f>
        <v/>
      </c>
      <c r="K19" s="40">
        <f>IF(I19="","",ROUND(G19*J19,2))</f>
        <v/>
      </c>
      <c r="L19" s="40">
        <f>IF(I19="","",I19-K19)</f>
        <v/>
      </c>
      <c r="M19" s="45">
        <f>IF(B19="","",YEAR(B19)*100+MONTH(B19))</f>
        <v/>
      </c>
    </row>
    <row r="20">
      <c r="A20" s="24" t="inlineStr">
        <is>
          <t>SO-5016</t>
        </is>
      </c>
      <c r="B20" s="43" t="n">
        <v>46065</v>
      </c>
      <c r="C20" s="24" t="inlineStr">
        <is>
          <t>Example Boutique</t>
        </is>
      </c>
      <c r="D20" s="24" t="inlineStr">
        <is>
          <t>Wholesale</t>
        </is>
      </c>
      <c r="E20" s="24" t="inlineStr">
        <is>
          <t>TEE-ORG-BLK-M</t>
        </is>
      </c>
      <c r="F20" s="44">
        <f>IF(E20="","",IFERROR(VLOOKUP(E20,Products!$A$5:$B$204,2,FALSE),"SKU not found"))</f>
        <v/>
      </c>
      <c r="G20" s="25" t="n">
        <v>19</v>
      </c>
      <c r="H20" s="30" t="n">
        <v>14.4</v>
      </c>
      <c r="I20" s="40">
        <f>IF(OR(E20="",G20=""),"",ROUND(G20*H20,2))</f>
        <v/>
      </c>
      <c r="J20" s="40">
        <f>IF(E20="","",IFERROR(VLOOKUP(E20,Products!$A$5:$F$204,6,FALSE),0))</f>
        <v/>
      </c>
      <c r="K20" s="40">
        <f>IF(I20="","",ROUND(G20*J20,2))</f>
        <v/>
      </c>
      <c r="L20" s="40">
        <f>IF(I20="","",I20-K20)</f>
        <v/>
      </c>
      <c r="M20" s="45">
        <f>IF(B20="","",YEAR(B20)*100+MONTH(B20))</f>
        <v/>
      </c>
    </row>
    <row r="21">
      <c r="A21" s="24" t="inlineStr">
        <is>
          <t>SO-5017</t>
        </is>
      </c>
      <c r="B21" s="43" t="n">
        <v>46067</v>
      </c>
      <c r="C21" s="24" t="inlineStr">
        <is>
          <t>Example Boutique</t>
        </is>
      </c>
      <c r="D21" s="24" t="inlineStr">
        <is>
          <t>Wholesale</t>
        </is>
      </c>
      <c r="E21" s="24" t="inlineStr">
        <is>
          <t>CNDL-SOY-CDR</t>
        </is>
      </c>
      <c r="F21" s="44">
        <f>IF(E21="","",IFERROR(VLOOKUP(E21,Products!$A$5:$B$204,2,FALSE),"SKU not found"))</f>
        <v/>
      </c>
      <c r="G21" s="25" t="n">
        <v>7</v>
      </c>
      <c r="H21" s="30" t="n">
        <v>13.2</v>
      </c>
      <c r="I21" s="40">
        <f>IF(OR(E21="",G21=""),"",ROUND(G21*H21,2))</f>
        <v/>
      </c>
      <c r="J21" s="40">
        <f>IF(E21="","",IFERROR(VLOOKUP(E21,Products!$A$5:$F$204,6,FALSE),0))</f>
        <v/>
      </c>
      <c r="K21" s="40">
        <f>IF(I21="","",ROUND(G21*J21,2))</f>
        <v/>
      </c>
      <c r="L21" s="40">
        <f>IF(I21="","",I21-K21)</f>
        <v/>
      </c>
      <c r="M21" s="45">
        <f>IF(B21="","",YEAR(B21)*100+MONTH(B21))</f>
        <v/>
      </c>
    </row>
    <row r="22">
      <c r="A22" s="24" t="inlineStr">
        <is>
          <t>SO-5018</t>
        </is>
      </c>
      <c r="B22" s="43" t="n">
        <v>46067</v>
      </c>
      <c r="C22" s="24" t="inlineStr">
        <is>
          <t>Online customer</t>
        </is>
      </c>
      <c r="D22" s="24" t="inlineStr">
        <is>
          <t>Amazon</t>
        </is>
      </c>
      <c r="E22" s="24" t="inlineStr">
        <is>
          <t>TEE-ORG-BLK-M</t>
        </is>
      </c>
      <c r="F22" s="44">
        <f>IF(E22="","",IFERROR(VLOOKUP(E22,Products!$A$5:$B$204,2,FALSE),"SKU not found"))</f>
        <v/>
      </c>
      <c r="G22" s="25" t="n">
        <v>1</v>
      </c>
      <c r="H22" s="30" t="n">
        <v>24</v>
      </c>
      <c r="I22" s="40">
        <f>IF(OR(E22="",G22=""),"",ROUND(G22*H22,2))</f>
        <v/>
      </c>
      <c r="J22" s="40">
        <f>IF(E22="","",IFERROR(VLOOKUP(E22,Products!$A$5:$F$204,6,FALSE),0))</f>
        <v/>
      </c>
      <c r="K22" s="40">
        <f>IF(I22="","",ROUND(G22*J22,2))</f>
        <v/>
      </c>
      <c r="L22" s="40">
        <f>IF(I22="","",I22-K22)</f>
        <v/>
      </c>
      <c r="M22" s="45">
        <f>IF(B22="","",YEAR(B22)*100+MONTH(B22))</f>
        <v/>
      </c>
    </row>
    <row r="23">
      <c r="A23" s="24" t="inlineStr">
        <is>
          <t>SO-5019</t>
        </is>
      </c>
      <c r="B23" s="43" t="n">
        <v>46068</v>
      </c>
      <c r="C23" s="24" t="inlineStr">
        <is>
          <t>Walk-in customer</t>
        </is>
      </c>
      <c r="D23" s="24" t="inlineStr">
        <is>
          <t>Shopify</t>
        </is>
      </c>
      <c r="E23" s="24" t="inlineStr">
        <is>
          <t>SOCK-MER-BLK</t>
        </is>
      </c>
      <c r="F23" s="44">
        <f>IF(E23="","",IFERROR(VLOOKUP(E23,Products!$A$5:$B$204,2,FALSE),"SKU not found"))</f>
        <v/>
      </c>
      <c r="G23" s="25" t="n">
        <v>2</v>
      </c>
      <c r="H23" s="30" t="n">
        <v>17</v>
      </c>
      <c r="I23" s="40">
        <f>IF(OR(E23="",G23=""),"",ROUND(G23*H23,2))</f>
        <v/>
      </c>
      <c r="J23" s="40">
        <f>IF(E23="","",IFERROR(VLOOKUP(E23,Products!$A$5:$F$204,6,FALSE),0))</f>
        <v/>
      </c>
      <c r="K23" s="40">
        <f>IF(I23="","",ROUND(G23*J23,2))</f>
        <v/>
      </c>
      <c r="L23" s="40">
        <f>IF(I23="","",I23-K23)</f>
        <v/>
      </c>
      <c r="M23" s="45">
        <f>IF(B23="","",YEAR(B23)*100+MONTH(B23))</f>
        <v/>
      </c>
    </row>
    <row r="24">
      <c r="A24" s="24" t="inlineStr">
        <is>
          <t>SO-5020</t>
        </is>
      </c>
      <c r="B24" s="43" t="n">
        <v>46072</v>
      </c>
      <c r="C24" s="24" t="inlineStr">
        <is>
          <t>Online customer</t>
        </is>
      </c>
      <c r="D24" s="24" t="inlineStr">
        <is>
          <t>Shopify</t>
        </is>
      </c>
      <c r="E24" s="24" t="inlineStr">
        <is>
          <t>TEE-ORG-WHT-M</t>
        </is>
      </c>
      <c r="F24" s="44">
        <f>IF(E24="","",IFERROR(VLOOKUP(E24,Products!$A$5:$B$204,2,FALSE),"SKU not found"))</f>
        <v/>
      </c>
      <c r="G24" s="25" t="n">
        <v>4</v>
      </c>
      <c r="H24" s="30" t="n">
        <v>24</v>
      </c>
      <c r="I24" s="40">
        <f>IF(OR(E24="",G24=""),"",ROUND(G24*H24,2))</f>
        <v/>
      </c>
      <c r="J24" s="40">
        <f>IF(E24="","",IFERROR(VLOOKUP(E24,Products!$A$5:$F$204,6,FALSE),0))</f>
        <v/>
      </c>
      <c r="K24" s="40">
        <f>IF(I24="","",ROUND(G24*J24,2))</f>
        <v/>
      </c>
      <c r="L24" s="40">
        <f>IF(I24="","",I24-K24)</f>
        <v/>
      </c>
      <c r="M24" s="45">
        <f>IF(B24="","",YEAR(B24)*100+MONTH(B24))</f>
        <v/>
      </c>
    </row>
    <row r="25">
      <c r="A25" s="24" t="inlineStr">
        <is>
          <t>SO-5021</t>
        </is>
      </c>
      <c r="B25" s="43" t="n">
        <v>46074</v>
      </c>
      <c r="C25" s="24" t="inlineStr">
        <is>
          <t>Demo Gift Shop</t>
        </is>
      </c>
      <c r="D25" s="24" t="inlineStr">
        <is>
          <t>Wholesale</t>
        </is>
      </c>
      <c r="E25" s="24" t="inlineStr">
        <is>
          <t>CAP-6P-NVY</t>
        </is>
      </c>
      <c r="F25" s="44">
        <f>IF(E25="","",IFERROR(VLOOKUP(E25,Products!$A$5:$B$204,2,FALSE),"SKU not found"))</f>
        <v/>
      </c>
      <c r="G25" s="25" t="n">
        <v>4</v>
      </c>
      <c r="H25" s="30" t="n">
        <v>15.6</v>
      </c>
      <c r="I25" s="40">
        <f>IF(OR(E25="",G25=""),"",ROUND(G25*H25,2))</f>
        <v/>
      </c>
      <c r="J25" s="40">
        <f>IF(E25="","",IFERROR(VLOOKUP(E25,Products!$A$5:$F$204,6,FALSE),0))</f>
        <v/>
      </c>
      <c r="K25" s="40">
        <f>IF(I25="","",ROUND(G25*J25,2))</f>
        <v/>
      </c>
      <c r="L25" s="40">
        <f>IF(I25="","",I25-K25)</f>
        <v/>
      </c>
      <c r="M25" s="45">
        <f>IF(B25="","",YEAR(B25)*100+MONTH(B25))</f>
        <v/>
      </c>
    </row>
    <row r="26">
      <c r="A26" s="24" t="inlineStr">
        <is>
          <t>SO-5022</t>
        </is>
      </c>
      <c r="B26" s="43" t="n">
        <v>46074</v>
      </c>
      <c r="C26" s="24" t="inlineStr">
        <is>
          <t>Walk-in customer</t>
        </is>
      </c>
      <c r="D26" s="24" t="inlineStr">
        <is>
          <t>WooCommerce</t>
        </is>
      </c>
      <c r="E26" s="24" t="inlineStr">
        <is>
          <t>TOTE-NAT-01</t>
        </is>
      </c>
      <c r="F26" s="44">
        <f>IF(E26="","",IFERROR(VLOOKUP(E26,Products!$A$5:$B$204,2,FALSE),"SKU not found"))</f>
        <v/>
      </c>
      <c r="G26" s="25" t="n">
        <v>4</v>
      </c>
      <c r="H26" s="30" t="n">
        <v>16</v>
      </c>
      <c r="I26" s="40">
        <f>IF(OR(E26="",G26=""),"",ROUND(G26*H26,2))</f>
        <v/>
      </c>
      <c r="J26" s="40">
        <f>IF(E26="","",IFERROR(VLOOKUP(E26,Products!$A$5:$F$204,6,FALSE),0))</f>
        <v/>
      </c>
      <c r="K26" s="40">
        <f>IF(I26="","",ROUND(G26*J26,2))</f>
        <v/>
      </c>
      <c r="L26" s="40">
        <f>IF(I26="","",I26-K26)</f>
        <v/>
      </c>
      <c r="M26" s="45">
        <f>IF(B26="","",YEAR(B26)*100+MONTH(B26))</f>
        <v/>
      </c>
    </row>
    <row r="27">
      <c r="A27" s="24" t="inlineStr">
        <is>
          <t>SO-5023</t>
        </is>
      </c>
      <c r="B27" s="43" t="n">
        <v>46078</v>
      </c>
      <c r="C27" s="24" t="inlineStr">
        <is>
          <t>Online customer</t>
        </is>
      </c>
      <c r="D27" s="24" t="inlineStr">
        <is>
          <t>Shopify</t>
        </is>
      </c>
      <c r="E27" s="24" t="inlineStr">
        <is>
          <t>HOOD-FLC-GRY-L</t>
        </is>
      </c>
      <c r="F27" s="44">
        <f>IF(E27="","",IFERROR(VLOOKUP(E27,Products!$A$5:$B$204,2,FALSE),"SKU not found"))</f>
        <v/>
      </c>
      <c r="G27" s="25" t="n">
        <v>2</v>
      </c>
      <c r="H27" s="30" t="n">
        <v>55</v>
      </c>
      <c r="I27" s="40">
        <f>IF(OR(E27="",G27=""),"",ROUND(G27*H27,2))</f>
        <v/>
      </c>
      <c r="J27" s="40">
        <f>IF(E27="","",IFERROR(VLOOKUP(E27,Products!$A$5:$F$204,6,FALSE),0))</f>
        <v/>
      </c>
      <c r="K27" s="40">
        <f>IF(I27="","",ROUND(G27*J27,2))</f>
        <v/>
      </c>
      <c r="L27" s="40">
        <f>IF(I27="","",I27-K27)</f>
        <v/>
      </c>
      <c r="M27" s="45">
        <f>IF(B27="","",YEAR(B27)*100+MONTH(B27))</f>
        <v/>
      </c>
    </row>
    <row r="28">
      <c r="A28" s="24" t="inlineStr">
        <is>
          <t>SO-5024</t>
        </is>
      </c>
      <c r="B28" s="43" t="n">
        <v>46078</v>
      </c>
      <c r="C28" s="24" t="inlineStr">
        <is>
          <t>Walk-in customer</t>
        </is>
      </c>
      <c r="D28" s="24" t="inlineStr">
        <is>
          <t>Amazon</t>
        </is>
      </c>
      <c r="E28" s="24" t="inlineStr">
        <is>
          <t>MUG-CER-SND</t>
        </is>
      </c>
      <c r="F28" s="44">
        <f>IF(E28="","",IFERROR(VLOOKUP(E28,Products!$A$5:$B$204,2,FALSE),"SKU not found"))</f>
        <v/>
      </c>
      <c r="G28" s="25" t="n">
        <v>1</v>
      </c>
      <c r="H28" s="30" t="n">
        <v>18</v>
      </c>
      <c r="I28" s="40">
        <f>IF(OR(E28="",G28=""),"",ROUND(G28*H28,2))</f>
        <v/>
      </c>
      <c r="J28" s="40">
        <f>IF(E28="","",IFERROR(VLOOKUP(E28,Products!$A$5:$F$204,6,FALSE),0))</f>
        <v/>
      </c>
      <c r="K28" s="40">
        <f>IF(I28="","",ROUND(G28*J28,2))</f>
        <v/>
      </c>
      <c r="L28" s="40">
        <f>IF(I28="","",I28-K28)</f>
        <v/>
      </c>
      <c r="M28" s="45">
        <f>IF(B28="","",YEAR(B28)*100+MONTH(B28))</f>
        <v/>
      </c>
    </row>
    <row r="29">
      <c r="A29" s="24" t="inlineStr">
        <is>
          <t>SO-5025</t>
        </is>
      </c>
      <c r="B29" s="43" t="n">
        <v>46086</v>
      </c>
      <c r="C29" s="24" t="inlineStr">
        <is>
          <t>Online customer</t>
        </is>
      </c>
      <c r="D29" s="24" t="inlineStr">
        <is>
          <t>Shopify</t>
        </is>
      </c>
      <c r="E29" s="24" t="inlineStr">
        <is>
          <t>TEE-ORG-BLK-M</t>
        </is>
      </c>
      <c r="F29" s="44">
        <f>IF(E29="","",IFERROR(VLOOKUP(E29,Products!$A$5:$B$204,2,FALSE),"SKU not found"))</f>
        <v/>
      </c>
      <c r="G29" s="25" t="n">
        <v>1</v>
      </c>
      <c r="H29" s="30" t="n">
        <v>24</v>
      </c>
      <c r="I29" s="40">
        <f>IF(OR(E29="",G29=""),"",ROUND(G29*H29,2))</f>
        <v/>
      </c>
      <c r="J29" s="40">
        <f>IF(E29="","",IFERROR(VLOOKUP(E29,Products!$A$5:$F$204,6,FALSE),0))</f>
        <v/>
      </c>
      <c r="K29" s="40">
        <f>IF(I29="","",ROUND(G29*J29,2))</f>
        <v/>
      </c>
      <c r="L29" s="40">
        <f>IF(I29="","",I29-K29)</f>
        <v/>
      </c>
      <c r="M29" s="45">
        <f>IF(B29="","",YEAR(B29)*100+MONTH(B29))</f>
        <v/>
      </c>
    </row>
    <row r="30">
      <c r="A30" s="24" t="inlineStr">
        <is>
          <t>SO-5026</t>
        </is>
      </c>
      <c r="B30" s="43" t="n">
        <v>46090</v>
      </c>
      <c r="C30" s="24" t="inlineStr">
        <is>
          <t>Walk-in customer</t>
        </is>
      </c>
      <c r="D30" s="24" t="inlineStr">
        <is>
          <t>WooCommerce</t>
        </is>
      </c>
      <c r="E30" s="24" t="inlineStr">
        <is>
          <t>TEE-ORG-WHT-M</t>
        </is>
      </c>
      <c r="F30" s="44">
        <f>IF(E30="","",IFERROR(VLOOKUP(E30,Products!$A$5:$B$204,2,FALSE),"SKU not found"))</f>
        <v/>
      </c>
      <c r="G30" s="25" t="n">
        <v>2</v>
      </c>
      <c r="H30" s="30" t="n">
        <v>24</v>
      </c>
      <c r="I30" s="40">
        <f>IF(OR(E30="",G30=""),"",ROUND(G30*H30,2))</f>
        <v/>
      </c>
      <c r="J30" s="40">
        <f>IF(E30="","",IFERROR(VLOOKUP(E30,Products!$A$5:$F$204,6,FALSE),0))</f>
        <v/>
      </c>
      <c r="K30" s="40">
        <f>IF(I30="","",ROUND(G30*J30,2))</f>
        <v/>
      </c>
      <c r="L30" s="40">
        <f>IF(I30="","",I30-K30)</f>
        <v/>
      </c>
      <c r="M30" s="45">
        <f>IF(B30="","",YEAR(B30)*100+MONTH(B30))</f>
        <v/>
      </c>
    </row>
    <row r="31">
      <c r="A31" s="24" t="inlineStr">
        <is>
          <t>SO-5027</t>
        </is>
      </c>
      <c r="B31" s="43" t="n">
        <v>46093</v>
      </c>
      <c r="C31" s="24" t="inlineStr">
        <is>
          <t>Sample Concept Store</t>
        </is>
      </c>
      <c r="D31" s="24" t="inlineStr">
        <is>
          <t>Wholesale</t>
        </is>
      </c>
      <c r="E31" s="24" t="inlineStr">
        <is>
          <t>HOOD-FLC-GRY-L</t>
        </is>
      </c>
      <c r="F31" s="44">
        <f>IF(E31="","",IFERROR(VLOOKUP(E31,Products!$A$5:$B$204,2,FALSE),"SKU not found"))</f>
        <v/>
      </c>
      <c r="G31" s="25" t="n">
        <v>6</v>
      </c>
      <c r="H31" s="30" t="n">
        <v>33</v>
      </c>
      <c r="I31" s="40">
        <f>IF(OR(E31="",G31=""),"",ROUND(G31*H31,2))</f>
        <v/>
      </c>
      <c r="J31" s="40">
        <f>IF(E31="","",IFERROR(VLOOKUP(E31,Products!$A$5:$F$204,6,FALSE),0))</f>
        <v/>
      </c>
      <c r="K31" s="40">
        <f>IF(I31="","",ROUND(G31*J31,2))</f>
        <v/>
      </c>
      <c r="L31" s="40">
        <f>IF(I31="","",I31-K31)</f>
        <v/>
      </c>
      <c r="M31" s="45">
        <f>IF(B31="","",YEAR(B31)*100+MONTH(B31))</f>
        <v/>
      </c>
    </row>
    <row r="32">
      <c r="A32" s="24" t="inlineStr">
        <is>
          <t>SO-5028</t>
        </is>
      </c>
      <c r="B32" s="43" t="n">
        <v>46094</v>
      </c>
      <c r="C32" s="24" t="inlineStr">
        <is>
          <t>Walk-in customer</t>
        </is>
      </c>
      <c r="D32" s="24" t="inlineStr">
        <is>
          <t>Shopify</t>
        </is>
      </c>
      <c r="E32" s="24" t="inlineStr">
        <is>
          <t>TEE-ORG-BLK-M</t>
        </is>
      </c>
      <c r="F32" s="44">
        <f>IF(E32="","",IFERROR(VLOOKUP(E32,Products!$A$5:$B$204,2,FALSE),"SKU not found"))</f>
        <v/>
      </c>
      <c r="G32" s="25" t="n">
        <v>1</v>
      </c>
      <c r="H32" s="30" t="n">
        <v>24</v>
      </c>
      <c r="I32" s="40">
        <f>IF(OR(E32="",G32=""),"",ROUND(G32*H32,2))</f>
        <v/>
      </c>
      <c r="J32" s="40">
        <f>IF(E32="","",IFERROR(VLOOKUP(E32,Products!$A$5:$F$204,6,FALSE),0))</f>
        <v/>
      </c>
      <c r="K32" s="40">
        <f>IF(I32="","",ROUND(G32*J32,2))</f>
        <v/>
      </c>
      <c r="L32" s="40">
        <f>IF(I32="","",I32-K32)</f>
        <v/>
      </c>
      <c r="M32" s="45">
        <f>IF(B32="","",YEAR(B32)*100+MONTH(B32))</f>
        <v/>
      </c>
    </row>
    <row r="33">
      <c r="A33" s="24" t="inlineStr">
        <is>
          <t>SO-5029</t>
        </is>
      </c>
      <c r="B33" s="43" t="n">
        <v>46094</v>
      </c>
      <c r="C33" s="24" t="inlineStr">
        <is>
          <t>Online customer</t>
        </is>
      </c>
      <c r="D33" s="24" t="inlineStr">
        <is>
          <t>Amazon</t>
        </is>
      </c>
      <c r="E33" s="24" t="inlineStr">
        <is>
          <t>MUG-CER-SND</t>
        </is>
      </c>
      <c r="F33" s="44">
        <f>IF(E33="","",IFERROR(VLOOKUP(E33,Products!$A$5:$B$204,2,FALSE),"SKU not found"))</f>
        <v/>
      </c>
      <c r="G33" s="25" t="n">
        <v>3</v>
      </c>
      <c r="H33" s="30" t="n">
        <v>18</v>
      </c>
      <c r="I33" s="40">
        <f>IF(OR(E33="",G33=""),"",ROUND(G33*H33,2))</f>
        <v/>
      </c>
      <c r="J33" s="40">
        <f>IF(E33="","",IFERROR(VLOOKUP(E33,Products!$A$5:$F$204,6,FALSE),0))</f>
        <v/>
      </c>
      <c r="K33" s="40">
        <f>IF(I33="","",ROUND(G33*J33,2))</f>
        <v/>
      </c>
      <c r="L33" s="40">
        <f>IF(I33="","",I33-K33)</f>
        <v/>
      </c>
      <c r="M33" s="45">
        <f>IF(B33="","",YEAR(B33)*100+MONTH(B33))</f>
        <v/>
      </c>
    </row>
    <row r="34">
      <c r="A34" s="24" t="inlineStr">
        <is>
          <t>SO-5030</t>
        </is>
      </c>
      <c r="B34" s="43" t="n">
        <v>46095</v>
      </c>
      <c r="C34" s="24" t="inlineStr">
        <is>
          <t>Demo Gift Shop</t>
        </is>
      </c>
      <c r="D34" s="24" t="inlineStr">
        <is>
          <t>Wholesale</t>
        </is>
      </c>
      <c r="E34" s="24" t="inlineStr">
        <is>
          <t>NB-A5-DOT</t>
        </is>
      </c>
      <c r="F34" s="44">
        <f>IF(E34="","",IFERROR(VLOOKUP(E34,Products!$A$5:$B$204,2,FALSE),"SKU not found"))</f>
        <v/>
      </c>
      <c r="G34" s="25" t="n">
        <v>10</v>
      </c>
      <c r="H34" s="30" t="n">
        <v>7.2</v>
      </c>
      <c r="I34" s="40">
        <f>IF(OR(E34="",G34=""),"",ROUND(G34*H34,2))</f>
        <v/>
      </c>
      <c r="J34" s="40">
        <f>IF(E34="","",IFERROR(VLOOKUP(E34,Products!$A$5:$F$204,6,FALSE),0))</f>
        <v/>
      </c>
      <c r="K34" s="40">
        <f>IF(I34="","",ROUND(G34*J34,2))</f>
        <v/>
      </c>
      <c r="L34" s="40">
        <f>IF(I34="","",I34-K34)</f>
        <v/>
      </c>
      <c r="M34" s="45">
        <f>IF(B34="","",YEAR(B34)*100+MONTH(B34))</f>
        <v/>
      </c>
    </row>
    <row r="35">
      <c r="A35" s="24" t="inlineStr">
        <is>
          <t>SO-5031</t>
        </is>
      </c>
      <c r="B35" s="43" t="n">
        <v>46096</v>
      </c>
      <c r="C35" s="24" t="inlineStr">
        <is>
          <t>Walk-in customer</t>
        </is>
      </c>
      <c r="D35" s="24" t="inlineStr">
        <is>
          <t>Shopify</t>
        </is>
      </c>
      <c r="E35" s="24" t="inlineStr">
        <is>
          <t>TEE-ORG-BLK-M</t>
        </is>
      </c>
      <c r="F35" s="44">
        <f>IF(E35="","",IFERROR(VLOOKUP(E35,Products!$A$5:$B$204,2,FALSE),"SKU not found"))</f>
        <v/>
      </c>
      <c r="G35" s="25" t="n">
        <v>4</v>
      </c>
      <c r="H35" s="30" t="n">
        <v>24</v>
      </c>
      <c r="I35" s="40">
        <f>IF(OR(E35="",G35=""),"",ROUND(G35*H35,2))</f>
        <v/>
      </c>
      <c r="J35" s="40">
        <f>IF(E35="","",IFERROR(VLOOKUP(E35,Products!$A$5:$F$204,6,FALSE),0))</f>
        <v/>
      </c>
      <c r="K35" s="40">
        <f>IF(I35="","",ROUND(G35*J35,2))</f>
        <v/>
      </c>
      <c r="L35" s="40">
        <f>IF(I35="","",I35-K35)</f>
        <v/>
      </c>
      <c r="M35" s="45">
        <f>IF(B35="","",YEAR(B35)*100+MONTH(B35))</f>
        <v/>
      </c>
    </row>
    <row r="36">
      <c r="A36" s="24" t="inlineStr">
        <is>
          <t>SO-5032</t>
        </is>
      </c>
      <c r="B36" s="43" t="n">
        <v>46096</v>
      </c>
      <c r="C36" s="24" t="inlineStr">
        <is>
          <t>Example Boutique</t>
        </is>
      </c>
      <c r="D36" s="24" t="inlineStr">
        <is>
          <t>Wholesale</t>
        </is>
      </c>
      <c r="E36" s="24" t="inlineStr">
        <is>
          <t>TEE-ORG-BLK-M</t>
        </is>
      </c>
      <c r="F36" s="44">
        <f>IF(E36="","",IFERROR(VLOOKUP(E36,Products!$A$5:$B$204,2,FALSE),"SKU not found"))</f>
        <v/>
      </c>
      <c r="G36" s="25" t="n">
        <v>18</v>
      </c>
      <c r="H36" s="30" t="n">
        <v>14.4</v>
      </c>
      <c r="I36" s="40">
        <f>IF(OR(E36="",G36=""),"",ROUND(G36*H36,2))</f>
        <v/>
      </c>
      <c r="J36" s="40">
        <f>IF(E36="","",IFERROR(VLOOKUP(E36,Products!$A$5:$F$204,6,FALSE),0))</f>
        <v/>
      </c>
      <c r="K36" s="40">
        <f>IF(I36="","",ROUND(G36*J36,2))</f>
        <v/>
      </c>
      <c r="L36" s="40">
        <f>IF(I36="","",I36-K36)</f>
        <v/>
      </c>
      <c r="M36" s="45">
        <f>IF(B36="","",YEAR(B36)*100+MONTH(B36))</f>
        <v/>
      </c>
    </row>
    <row r="37">
      <c r="A37" s="24" t="inlineStr">
        <is>
          <t>SO-5033</t>
        </is>
      </c>
      <c r="B37" s="43" t="n">
        <v>46097</v>
      </c>
      <c r="C37" s="24" t="inlineStr">
        <is>
          <t>Online customer</t>
        </is>
      </c>
      <c r="D37" s="24" t="inlineStr">
        <is>
          <t>Amazon</t>
        </is>
      </c>
      <c r="E37" s="24" t="inlineStr">
        <is>
          <t>HOOD-FLC-GRY-L</t>
        </is>
      </c>
      <c r="F37" s="44">
        <f>IF(E37="","",IFERROR(VLOOKUP(E37,Products!$A$5:$B$204,2,FALSE),"SKU not found"))</f>
        <v/>
      </c>
      <c r="G37" s="25" t="n">
        <v>1</v>
      </c>
      <c r="H37" s="30" t="n">
        <v>55</v>
      </c>
      <c r="I37" s="40">
        <f>IF(OR(E37="",G37=""),"",ROUND(G37*H37,2))</f>
        <v/>
      </c>
      <c r="J37" s="40">
        <f>IF(E37="","",IFERROR(VLOOKUP(E37,Products!$A$5:$F$204,6,FALSE),0))</f>
        <v/>
      </c>
      <c r="K37" s="40">
        <f>IF(I37="","",ROUND(G37*J37,2))</f>
        <v/>
      </c>
      <c r="L37" s="40">
        <f>IF(I37="","",I37-K37)</f>
        <v/>
      </c>
      <c r="M37" s="45">
        <f>IF(B37="","",YEAR(B37)*100+MONTH(B37))</f>
        <v/>
      </c>
    </row>
    <row r="38">
      <c r="A38" s="24" t="inlineStr">
        <is>
          <t>SO-5034</t>
        </is>
      </c>
      <c r="B38" s="43" t="n">
        <v>46097</v>
      </c>
      <c r="C38" s="24" t="inlineStr">
        <is>
          <t>Walk-in customer</t>
        </is>
      </c>
      <c r="D38" s="24" t="inlineStr">
        <is>
          <t>Shopify</t>
        </is>
      </c>
      <c r="E38" s="24" t="inlineStr">
        <is>
          <t>HOOD-FLC-GRY-L</t>
        </is>
      </c>
      <c r="F38" s="44">
        <f>IF(E38="","",IFERROR(VLOOKUP(E38,Products!$A$5:$B$204,2,FALSE),"SKU not found"))</f>
        <v/>
      </c>
      <c r="G38" s="25" t="n">
        <v>2</v>
      </c>
      <c r="H38" s="30" t="n">
        <v>55</v>
      </c>
      <c r="I38" s="40">
        <f>IF(OR(E38="",G38=""),"",ROUND(G38*H38,2))</f>
        <v/>
      </c>
      <c r="J38" s="40">
        <f>IF(E38="","",IFERROR(VLOOKUP(E38,Products!$A$5:$F$204,6,FALSE),0))</f>
        <v/>
      </c>
      <c r="K38" s="40">
        <f>IF(I38="","",ROUND(G38*J38,2))</f>
        <v/>
      </c>
      <c r="L38" s="40">
        <f>IF(I38="","",I38-K38)</f>
        <v/>
      </c>
      <c r="M38" s="45">
        <f>IF(B38="","",YEAR(B38)*100+MONTH(B38))</f>
        <v/>
      </c>
    </row>
    <row r="39">
      <c r="A39" s="24" t="inlineStr">
        <is>
          <t>SO-5035</t>
        </is>
      </c>
      <c r="B39" s="43" t="n">
        <v>46098</v>
      </c>
      <c r="C39" s="24" t="inlineStr">
        <is>
          <t>Demo Gift Shop</t>
        </is>
      </c>
      <c r="D39" s="24" t="inlineStr">
        <is>
          <t>Wholesale</t>
        </is>
      </c>
      <c r="E39" s="24" t="inlineStr">
        <is>
          <t>BKPK-RLL-OLV</t>
        </is>
      </c>
      <c r="F39" s="44">
        <f>IF(E39="","",IFERROR(VLOOKUP(E39,Products!$A$5:$B$204,2,FALSE),"SKU not found"))</f>
        <v/>
      </c>
      <c r="G39" s="25" t="n">
        <v>2</v>
      </c>
      <c r="H39" s="30" t="n">
        <v>47.4</v>
      </c>
      <c r="I39" s="40">
        <f>IF(OR(E39="",G39=""),"",ROUND(G39*H39,2))</f>
        <v/>
      </c>
      <c r="J39" s="40">
        <f>IF(E39="","",IFERROR(VLOOKUP(E39,Products!$A$5:$F$204,6,FALSE),0))</f>
        <v/>
      </c>
      <c r="K39" s="40">
        <f>IF(I39="","",ROUND(G39*J39,2))</f>
        <v/>
      </c>
      <c r="L39" s="40">
        <f>IF(I39="","",I39-K39)</f>
        <v/>
      </c>
      <c r="M39" s="45">
        <f>IF(B39="","",YEAR(B39)*100+MONTH(B39))</f>
        <v/>
      </c>
    </row>
    <row r="40">
      <c r="A40" s="24" t="inlineStr">
        <is>
          <t>SO-5036</t>
        </is>
      </c>
      <c r="B40" s="43" t="n">
        <v>46103</v>
      </c>
      <c r="C40" s="24" t="inlineStr">
        <is>
          <t>Online customer</t>
        </is>
      </c>
      <c r="D40" s="24" t="inlineStr">
        <is>
          <t>Shopify</t>
        </is>
      </c>
      <c r="E40" s="24" t="inlineStr">
        <is>
          <t>HOOD-FLC-GRY-L</t>
        </is>
      </c>
      <c r="F40" s="44">
        <f>IF(E40="","",IFERROR(VLOOKUP(E40,Products!$A$5:$B$204,2,FALSE),"SKU not found"))</f>
        <v/>
      </c>
      <c r="G40" s="25" t="n">
        <v>1</v>
      </c>
      <c r="H40" s="30" t="n">
        <v>55</v>
      </c>
      <c r="I40" s="40">
        <f>IF(OR(E40="",G40=""),"",ROUND(G40*H40,2))</f>
        <v/>
      </c>
      <c r="J40" s="40">
        <f>IF(E40="","",IFERROR(VLOOKUP(E40,Products!$A$5:$F$204,6,FALSE),0))</f>
        <v/>
      </c>
      <c r="K40" s="40">
        <f>IF(I40="","",ROUND(G40*J40,2))</f>
        <v/>
      </c>
      <c r="L40" s="40">
        <f>IF(I40="","",I40-K40)</f>
        <v/>
      </c>
      <c r="M40" s="45">
        <f>IF(B40="","",YEAR(B40)*100+MONTH(B40))</f>
        <v/>
      </c>
    </row>
    <row r="41">
      <c r="A41" s="24" t="inlineStr">
        <is>
          <t>SO-5037</t>
        </is>
      </c>
      <c r="B41" s="43" t="n">
        <v>46113</v>
      </c>
      <c r="C41" s="24" t="inlineStr">
        <is>
          <t>Walk-in customer</t>
        </is>
      </c>
      <c r="D41" s="24" t="inlineStr">
        <is>
          <t>Shopify</t>
        </is>
      </c>
      <c r="E41" s="24" t="inlineStr">
        <is>
          <t>CNDL-SOY-CDR</t>
        </is>
      </c>
      <c r="F41" s="44">
        <f>IF(E41="","",IFERROR(VLOOKUP(E41,Products!$A$5:$B$204,2,FALSE),"SKU not found"))</f>
        <v/>
      </c>
      <c r="G41" s="25" t="n">
        <v>3</v>
      </c>
      <c r="H41" s="30" t="n">
        <v>22</v>
      </c>
      <c r="I41" s="40">
        <f>IF(OR(E41="",G41=""),"",ROUND(G41*H41,2))</f>
        <v/>
      </c>
      <c r="J41" s="40">
        <f>IF(E41="","",IFERROR(VLOOKUP(E41,Products!$A$5:$F$204,6,FALSE),0))</f>
        <v/>
      </c>
      <c r="K41" s="40">
        <f>IF(I41="","",ROUND(G41*J41,2))</f>
        <v/>
      </c>
      <c r="L41" s="40">
        <f>IF(I41="","",I41-K41)</f>
        <v/>
      </c>
      <c r="M41" s="45">
        <f>IF(B41="","",YEAR(B41)*100+MONTH(B41))</f>
        <v/>
      </c>
    </row>
    <row r="42">
      <c r="A42" s="24" t="inlineStr">
        <is>
          <t>SO-5038</t>
        </is>
      </c>
      <c r="B42" s="43" t="n">
        <v>46114</v>
      </c>
      <c r="C42" s="24" t="inlineStr">
        <is>
          <t>Walk-in customer</t>
        </is>
      </c>
      <c r="D42" s="24" t="inlineStr">
        <is>
          <t>Shopify</t>
        </is>
      </c>
      <c r="E42" s="24" t="inlineStr">
        <is>
          <t>TOTE-NAT-01</t>
        </is>
      </c>
      <c r="F42" s="44">
        <f>IF(E42="","",IFERROR(VLOOKUP(E42,Products!$A$5:$B$204,2,FALSE),"SKU not found"))</f>
        <v/>
      </c>
      <c r="G42" s="25" t="n">
        <v>2</v>
      </c>
      <c r="H42" s="30" t="n">
        <v>16</v>
      </c>
      <c r="I42" s="40">
        <f>IF(OR(E42="",G42=""),"",ROUND(G42*H42,2))</f>
        <v/>
      </c>
      <c r="J42" s="40">
        <f>IF(E42="","",IFERROR(VLOOKUP(E42,Products!$A$5:$F$204,6,FALSE),0))</f>
        <v/>
      </c>
      <c r="K42" s="40">
        <f>IF(I42="","",ROUND(G42*J42,2))</f>
        <v/>
      </c>
      <c r="L42" s="40">
        <f>IF(I42="","",I42-K42)</f>
        <v/>
      </c>
      <c r="M42" s="45">
        <f>IF(B42="","",YEAR(B42)*100+MONTH(B42))</f>
        <v/>
      </c>
    </row>
    <row r="43">
      <c r="A43" s="24" t="inlineStr">
        <is>
          <t>SO-5039</t>
        </is>
      </c>
      <c r="B43" s="43" t="n">
        <v>46116</v>
      </c>
      <c r="C43" s="24" t="inlineStr">
        <is>
          <t>Demo Gift Shop</t>
        </is>
      </c>
      <c r="D43" s="24" t="inlineStr">
        <is>
          <t>Wholesale</t>
        </is>
      </c>
      <c r="E43" s="24" t="inlineStr">
        <is>
          <t>MUG-CER-SND</t>
        </is>
      </c>
      <c r="F43" s="44">
        <f>IF(E43="","",IFERROR(VLOOKUP(E43,Products!$A$5:$B$204,2,FALSE),"SKU not found"))</f>
        <v/>
      </c>
      <c r="G43" s="25" t="n">
        <v>10</v>
      </c>
      <c r="H43" s="30" t="n">
        <v>10.8</v>
      </c>
      <c r="I43" s="40">
        <f>IF(OR(E43="",G43=""),"",ROUND(G43*H43,2))</f>
        <v/>
      </c>
      <c r="J43" s="40">
        <f>IF(E43="","",IFERROR(VLOOKUP(E43,Products!$A$5:$F$204,6,FALSE),0))</f>
        <v/>
      </c>
      <c r="K43" s="40">
        <f>IF(I43="","",ROUND(G43*J43,2))</f>
        <v/>
      </c>
      <c r="L43" s="40">
        <f>IF(I43="","",I43-K43)</f>
        <v/>
      </c>
      <c r="M43" s="45">
        <f>IF(B43="","",YEAR(B43)*100+MONTH(B43))</f>
        <v/>
      </c>
    </row>
    <row r="44">
      <c r="A44" s="24" t="inlineStr">
        <is>
          <t>SO-5040</t>
        </is>
      </c>
      <c r="B44" s="43" t="n">
        <v>46116</v>
      </c>
      <c r="C44" s="24" t="inlineStr">
        <is>
          <t>Example Boutique</t>
        </is>
      </c>
      <c r="D44" s="24" t="inlineStr">
        <is>
          <t>Wholesale</t>
        </is>
      </c>
      <c r="E44" s="24" t="inlineStr">
        <is>
          <t>CAP-6P-NVY</t>
        </is>
      </c>
      <c r="F44" s="44">
        <f>IF(E44="","",IFERROR(VLOOKUP(E44,Products!$A$5:$B$204,2,FALSE),"SKU not found"))</f>
        <v/>
      </c>
      <c r="G44" s="25" t="n">
        <v>5</v>
      </c>
      <c r="H44" s="30" t="n">
        <v>15.6</v>
      </c>
      <c r="I44" s="40">
        <f>IF(OR(E44="",G44=""),"",ROUND(G44*H44,2))</f>
        <v/>
      </c>
      <c r="J44" s="40">
        <f>IF(E44="","",IFERROR(VLOOKUP(E44,Products!$A$5:$F$204,6,FALSE),0))</f>
        <v/>
      </c>
      <c r="K44" s="40">
        <f>IF(I44="","",ROUND(G44*J44,2))</f>
        <v/>
      </c>
      <c r="L44" s="40">
        <f>IF(I44="","",I44-K44)</f>
        <v/>
      </c>
      <c r="M44" s="45">
        <f>IF(B44="","",YEAR(B44)*100+MONTH(B44))</f>
        <v/>
      </c>
    </row>
    <row r="45">
      <c r="A45" s="24" t="inlineStr">
        <is>
          <t>SO-5041</t>
        </is>
      </c>
      <c r="B45" s="43" t="n">
        <v>46118</v>
      </c>
      <c r="C45" s="24" t="inlineStr">
        <is>
          <t>Example Boutique</t>
        </is>
      </c>
      <c r="D45" s="24" t="inlineStr">
        <is>
          <t>Wholesale</t>
        </is>
      </c>
      <c r="E45" s="24" t="inlineStr">
        <is>
          <t>TOTE-NAT-01</t>
        </is>
      </c>
      <c r="F45" s="44">
        <f>IF(E45="","",IFERROR(VLOOKUP(E45,Products!$A$5:$B$204,2,FALSE),"SKU not found"))</f>
        <v/>
      </c>
      <c r="G45" s="25" t="n">
        <v>15</v>
      </c>
      <c r="H45" s="30" t="n">
        <v>9.6</v>
      </c>
      <c r="I45" s="40">
        <f>IF(OR(E45="",G45=""),"",ROUND(G45*H45,2))</f>
        <v/>
      </c>
      <c r="J45" s="40">
        <f>IF(E45="","",IFERROR(VLOOKUP(E45,Products!$A$5:$F$204,6,FALSE),0))</f>
        <v/>
      </c>
      <c r="K45" s="40">
        <f>IF(I45="","",ROUND(G45*J45,2))</f>
        <v/>
      </c>
      <c r="L45" s="40">
        <f>IF(I45="","",I45-K45)</f>
        <v/>
      </c>
      <c r="M45" s="45">
        <f>IF(B45="","",YEAR(B45)*100+MONTH(B45))</f>
        <v/>
      </c>
    </row>
    <row r="46">
      <c r="A46" s="24" t="inlineStr">
        <is>
          <t>SO-5042</t>
        </is>
      </c>
      <c r="B46" s="43" t="n">
        <v>46119</v>
      </c>
      <c r="C46" s="24" t="inlineStr">
        <is>
          <t>Walk-in customer</t>
        </is>
      </c>
      <c r="D46" s="24" t="inlineStr">
        <is>
          <t>Shopify</t>
        </is>
      </c>
      <c r="E46" s="24" t="inlineStr">
        <is>
          <t>HOOD-FLC-GRY-L</t>
        </is>
      </c>
      <c r="F46" s="44">
        <f>IF(E46="","",IFERROR(VLOOKUP(E46,Products!$A$5:$B$204,2,FALSE),"SKU not found"))</f>
        <v/>
      </c>
      <c r="G46" s="25" t="n">
        <v>2</v>
      </c>
      <c r="H46" s="30" t="n">
        <v>55</v>
      </c>
      <c r="I46" s="40">
        <f>IF(OR(E46="",G46=""),"",ROUND(G46*H46,2))</f>
        <v/>
      </c>
      <c r="J46" s="40">
        <f>IF(E46="","",IFERROR(VLOOKUP(E46,Products!$A$5:$F$204,6,FALSE),0))</f>
        <v/>
      </c>
      <c r="K46" s="40">
        <f>IF(I46="","",ROUND(G46*J46,2))</f>
        <v/>
      </c>
      <c r="L46" s="40">
        <f>IF(I46="","",I46-K46)</f>
        <v/>
      </c>
      <c r="M46" s="45">
        <f>IF(B46="","",YEAR(B46)*100+MONTH(B46))</f>
        <v/>
      </c>
    </row>
    <row r="47">
      <c r="A47" s="24" t="inlineStr">
        <is>
          <t>SO-5043</t>
        </is>
      </c>
      <c r="B47" s="43" t="n">
        <v>46126</v>
      </c>
      <c r="C47" s="24" t="inlineStr">
        <is>
          <t>Online customer</t>
        </is>
      </c>
      <c r="D47" s="24" t="inlineStr">
        <is>
          <t>Shopify</t>
        </is>
      </c>
      <c r="E47" s="24" t="inlineStr">
        <is>
          <t>NB-A5-DOT</t>
        </is>
      </c>
      <c r="F47" s="44">
        <f>IF(E47="","",IFERROR(VLOOKUP(E47,Products!$A$5:$B$204,2,FALSE),"SKU not found"))</f>
        <v/>
      </c>
      <c r="G47" s="25" t="n">
        <v>5</v>
      </c>
      <c r="H47" s="30" t="n">
        <v>12</v>
      </c>
      <c r="I47" s="40">
        <f>IF(OR(E47="",G47=""),"",ROUND(G47*H47,2))</f>
        <v/>
      </c>
      <c r="J47" s="40">
        <f>IF(E47="","",IFERROR(VLOOKUP(E47,Products!$A$5:$F$204,6,FALSE),0))</f>
        <v/>
      </c>
      <c r="K47" s="40">
        <f>IF(I47="","",ROUND(G47*J47,2))</f>
        <v/>
      </c>
      <c r="L47" s="40">
        <f>IF(I47="","",I47-K47)</f>
        <v/>
      </c>
      <c r="M47" s="45">
        <f>IF(B47="","",YEAR(B47)*100+MONTH(B47))</f>
        <v/>
      </c>
    </row>
    <row r="48">
      <c r="A48" s="24" t="inlineStr">
        <is>
          <t>SO-5044</t>
        </is>
      </c>
      <c r="B48" s="43" t="n">
        <v>46127</v>
      </c>
      <c r="C48" s="24" t="inlineStr">
        <is>
          <t>Online customer</t>
        </is>
      </c>
      <c r="D48" s="24" t="inlineStr">
        <is>
          <t>Shopify</t>
        </is>
      </c>
      <c r="E48" s="24" t="inlineStr">
        <is>
          <t>TEE-ORG-BLK-M</t>
        </is>
      </c>
      <c r="F48" s="44">
        <f>IF(E48="","",IFERROR(VLOOKUP(E48,Products!$A$5:$B$204,2,FALSE),"SKU not found"))</f>
        <v/>
      </c>
      <c r="G48" s="25" t="n">
        <v>1</v>
      </c>
      <c r="H48" s="30" t="n">
        <v>24</v>
      </c>
      <c r="I48" s="40">
        <f>IF(OR(E48="",G48=""),"",ROUND(G48*H48,2))</f>
        <v/>
      </c>
      <c r="J48" s="40">
        <f>IF(E48="","",IFERROR(VLOOKUP(E48,Products!$A$5:$F$204,6,FALSE),0))</f>
        <v/>
      </c>
      <c r="K48" s="40">
        <f>IF(I48="","",ROUND(G48*J48,2))</f>
        <v/>
      </c>
      <c r="L48" s="40">
        <f>IF(I48="","",I48-K48)</f>
        <v/>
      </c>
      <c r="M48" s="45">
        <f>IF(B48="","",YEAR(B48)*100+MONTH(B48))</f>
        <v/>
      </c>
    </row>
    <row r="49">
      <c r="A49" s="24" t="inlineStr">
        <is>
          <t>SO-5045</t>
        </is>
      </c>
      <c r="B49" s="43" t="n">
        <v>46127</v>
      </c>
      <c r="C49" s="24" t="inlineStr">
        <is>
          <t>Online customer</t>
        </is>
      </c>
      <c r="D49" s="24" t="inlineStr">
        <is>
          <t>Shopify</t>
        </is>
      </c>
      <c r="E49" s="24" t="inlineStr">
        <is>
          <t>CAP-6P-NVY</t>
        </is>
      </c>
      <c r="F49" s="44">
        <f>IF(E49="","",IFERROR(VLOOKUP(E49,Products!$A$5:$B$204,2,FALSE),"SKU not found"))</f>
        <v/>
      </c>
      <c r="G49" s="25" t="n">
        <v>2</v>
      </c>
      <c r="H49" s="30" t="n">
        <v>26</v>
      </c>
      <c r="I49" s="40">
        <f>IF(OR(E49="",G49=""),"",ROUND(G49*H49,2))</f>
        <v/>
      </c>
      <c r="J49" s="40">
        <f>IF(E49="","",IFERROR(VLOOKUP(E49,Products!$A$5:$F$204,6,FALSE),0))</f>
        <v/>
      </c>
      <c r="K49" s="40">
        <f>IF(I49="","",ROUND(G49*J49,2))</f>
        <v/>
      </c>
      <c r="L49" s="40">
        <f>IF(I49="","",I49-K49)</f>
        <v/>
      </c>
      <c r="M49" s="45">
        <f>IF(B49="","",YEAR(B49)*100+MONTH(B49))</f>
        <v/>
      </c>
    </row>
    <row r="50">
      <c r="A50" s="24" t="inlineStr">
        <is>
          <t>SO-5046</t>
        </is>
      </c>
      <c r="B50" s="43" t="n">
        <v>46131</v>
      </c>
      <c r="C50" s="24" t="inlineStr">
        <is>
          <t>Walk-in customer</t>
        </is>
      </c>
      <c r="D50" s="24" t="inlineStr">
        <is>
          <t>Shopify</t>
        </is>
      </c>
      <c r="E50" s="24" t="inlineStr">
        <is>
          <t>TEE-ORG-WHT-M</t>
        </is>
      </c>
      <c r="F50" s="44">
        <f>IF(E50="","",IFERROR(VLOOKUP(E50,Products!$A$5:$B$204,2,FALSE),"SKU not found"))</f>
        <v/>
      </c>
      <c r="G50" s="25" t="n">
        <v>2</v>
      </c>
      <c r="H50" s="30" t="n">
        <v>24</v>
      </c>
      <c r="I50" s="40">
        <f>IF(OR(E50="",G50=""),"",ROUND(G50*H50,2))</f>
        <v/>
      </c>
      <c r="J50" s="40">
        <f>IF(E50="","",IFERROR(VLOOKUP(E50,Products!$A$5:$F$204,6,FALSE),0))</f>
        <v/>
      </c>
      <c r="K50" s="40">
        <f>IF(I50="","",ROUND(G50*J50,2))</f>
        <v/>
      </c>
      <c r="L50" s="40">
        <f>IF(I50="","",I50-K50)</f>
        <v/>
      </c>
      <c r="M50" s="45">
        <f>IF(B50="","",YEAR(B50)*100+MONTH(B50))</f>
        <v/>
      </c>
    </row>
    <row r="51">
      <c r="A51" s="24" t="inlineStr">
        <is>
          <t>SO-5047</t>
        </is>
      </c>
      <c r="B51" s="43" t="n">
        <v>46132</v>
      </c>
      <c r="C51" s="24" t="inlineStr">
        <is>
          <t>Walk-in customer</t>
        </is>
      </c>
      <c r="D51" s="24" t="inlineStr">
        <is>
          <t>Shopify</t>
        </is>
      </c>
      <c r="E51" s="24" t="inlineStr">
        <is>
          <t>NB-A5-DOT</t>
        </is>
      </c>
      <c r="F51" s="44">
        <f>IF(E51="","",IFERROR(VLOOKUP(E51,Products!$A$5:$B$204,2,FALSE),"SKU not found"))</f>
        <v/>
      </c>
      <c r="G51" s="25" t="n">
        <v>5</v>
      </c>
      <c r="H51" s="30" t="n">
        <v>12</v>
      </c>
      <c r="I51" s="40">
        <f>IF(OR(E51="",G51=""),"",ROUND(G51*H51,2))</f>
        <v/>
      </c>
      <c r="J51" s="40">
        <f>IF(E51="","",IFERROR(VLOOKUP(E51,Products!$A$5:$F$204,6,FALSE),0))</f>
        <v/>
      </c>
      <c r="K51" s="40">
        <f>IF(I51="","",ROUND(G51*J51,2))</f>
        <v/>
      </c>
      <c r="L51" s="40">
        <f>IF(I51="","",I51-K51)</f>
        <v/>
      </c>
      <c r="M51" s="45">
        <f>IF(B51="","",YEAR(B51)*100+MONTH(B51))</f>
        <v/>
      </c>
    </row>
    <row r="52">
      <c r="A52" s="24" t="inlineStr">
        <is>
          <t>SO-5048</t>
        </is>
      </c>
      <c r="B52" s="43" t="n">
        <v>46137</v>
      </c>
      <c r="C52" s="24" t="inlineStr">
        <is>
          <t>Demo Gift Shop</t>
        </is>
      </c>
      <c r="D52" s="24" t="inlineStr">
        <is>
          <t>Wholesale</t>
        </is>
      </c>
      <c r="E52" s="24" t="inlineStr">
        <is>
          <t>TOTE-NAT-01</t>
        </is>
      </c>
      <c r="F52" s="44">
        <f>IF(E52="","",IFERROR(VLOOKUP(E52,Products!$A$5:$B$204,2,FALSE),"SKU not found"))</f>
        <v/>
      </c>
      <c r="G52" s="25" t="n">
        <v>15</v>
      </c>
      <c r="H52" s="30" t="n">
        <v>9.6</v>
      </c>
      <c r="I52" s="40">
        <f>IF(OR(E52="",G52=""),"",ROUND(G52*H52,2))</f>
        <v/>
      </c>
      <c r="J52" s="40">
        <f>IF(E52="","",IFERROR(VLOOKUP(E52,Products!$A$5:$F$204,6,FALSE),0))</f>
        <v/>
      </c>
      <c r="K52" s="40">
        <f>IF(I52="","",ROUND(G52*J52,2))</f>
        <v/>
      </c>
      <c r="L52" s="40">
        <f>IF(I52="","",I52-K52)</f>
        <v/>
      </c>
      <c r="M52" s="45">
        <f>IF(B52="","",YEAR(B52)*100+MONTH(B52))</f>
        <v/>
      </c>
    </row>
    <row r="53">
      <c r="A53" s="24" t="inlineStr">
        <is>
          <t>SO-5049</t>
        </is>
      </c>
      <c r="B53" s="43" t="n">
        <v>46145</v>
      </c>
      <c r="C53" s="24" t="inlineStr">
        <is>
          <t>Walk-in customer</t>
        </is>
      </c>
      <c r="D53" s="24" t="inlineStr">
        <is>
          <t>WooCommerce</t>
        </is>
      </c>
      <c r="E53" s="24" t="inlineStr">
        <is>
          <t>TOTE-NAT-01</t>
        </is>
      </c>
      <c r="F53" s="44">
        <f>IF(E53="","",IFERROR(VLOOKUP(E53,Products!$A$5:$B$204,2,FALSE),"SKU not found"))</f>
        <v/>
      </c>
      <c r="G53" s="25" t="n">
        <v>1</v>
      </c>
      <c r="H53" s="30" t="n">
        <v>16</v>
      </c>
      <c r="I53" s="40">
        <f>IF(OR(E53="",G53=""),"",ROUND(G53*H53,2))</f>
        <v/>
      </c>
      <c r="J53" s="40">
        <f>IF(E53="","",IFERROR(VLOOKUP(E53,Products!$A$5:$F$204,6,FALSE),0))</f>
        <v/>
      </c>
      <c r="K53" s="40">
        <f>IF(I53="","",ROUND(G53*J53,2))</f>
        <v/>
      </c>
      <c r="L53" s="40">
        <f>IF(I53="","",I53-K53)</f>
        <v/>
      </c>
      <c r="M53" s="45">
        <f>IF(B53="","",YEAR(B53)*100+MONTH(B53))</f>
        <v/>
      </c>
    </row>
    <row r="54">
      <c r="A54" s="24" t="inlineStr">
        <is>
          <t>SO-5050</t>
        </is>
      </c>
      <c r="B54" s="43" t="n">
        <v>46147</v>
      </c>
      <c r="C54" s="24" t="inlineStr">
        <is>
          <t>Demo Gift Shop</t>
        </is>
      </c>
      <c r="D54" s="24" t="inlineStr">
        <is>
          <t>Wholesale</t>
        </is>
      </c>
      <c r="E54" s="24" t="inlineStr">
        <is>
          <t>SOCK-MER-BLK</t>
        </is>
      </c>
      <c r="F54" s="44">
        <f>IF(E54="","",IFERROR(VLOOKUP(E54,Products!$A$5:$B$204,2,FALSE),"SKU not found"))</f>
        <v/>
      </c>
      <c r="G54" s="25" t="n">
        <v>8</v>
      </c>
      <c r="H54" s="30" t="n">
        <v>10.2</v>
      </c>
      <c r="I54" s="40">
        <f>IF(OR(E54="",G54=""),"",ROUND(G54*H54,2))</f>
        <v/>
      </c>
      <c r="J54" s="40">
        <f>IF(E54="","",IFERROR(VLOOKUP(E54,Products!$A$5:$F$204,6,FALSE),0))</f>
        <v/>
      </c>
      <c r="K54" s="40">
        <f>IF(I54="","",ROUND(G54*J54,2))</f>
        <v/>
      </c>
      <c r="L54" s="40">
        <f>IF(I54="","",I54-K54)</f>
        <v/>
      </c>
      <c r="M54" s="45">
        <f>IF(B54="","",YEAR(B54)*100+MONTH(B54))</f>
        <v/>
      </c>
    </row>
    <row r="55">
      <c r="A55" s="24" t="inlineStr">
        <is>
          <t>SO-5051</t>
        </is>
      </c>
      <c r="B55" s="43" t="n">
        <v>46148</v>
      </c>
      <c r="C55" s="24" t="inlineStr">
        <is>
          <t>Online customer</t>
        </is>
      </c>
      <c r="D55" s="24" t="inlineStr">
        <is>
          <t>Amazon</t>
        </is>
      </c>
      <c r="E55" s="24" t="inlineStr">
        <is>
          <t>NB-A5-DOT</t>
        </is>
      </c>
      <c r="F55" s="44">
        <f>IF(E55="","",IFERROR(VLOOKUP(E55,Products!$A$5:$B$204,2,FALSE),"SKU not found"))</f>
        <v/>
      </c>
      <c r="G55" s="25" t="n">
        <v>5</v>
      </c>
      <c r="H55" s="30" t="n">
        <v>12</v>
      </c>
      <c r="I55" s="40">
        <f>IF(OR(E55="",G55=""),"",ROUND(G55*H55,2))</f>
        <v/>
      </c>
      <c r="J55" s="40">
        <f>IF(E55="","",IFERROR(VLOOKUP(E55,Products!$A$5:$F$204,6,FALSE),0))</f>
        <v/>
      </c>
      <c r="K55" s="40">
        <f>IF(I55="","",ROUND(G55*J55,2))</f>
        <v/>
      </c>
      <c r="L55" s="40">
        <f>IF(I55="","",I55-K55)</f>
        <v/>
      </c>
      <c r="M55" s="45">
        <f>IF(B55="","",YEAR(B55)*100+MONTH(B55))</f>
        <v/>
      </c>
    </row>
    <row r="56">
      <c r="A56" s="24" t="inlineStr">
        <is>
          <t>SO-5052</t>
        </is>
      </c>
      <c r="B56" s="43" t="n">
        <v>46151</v>
      </c>
      <c r="C56" s="24" t="inlineStr">
        <is>
          <t>Online customer</t>
        </is>
      </c>
      <c r="D56" s="24" t="inlineStr">
        <is>
          <t>WooCommerce</t>
        </is>
      </c>
      <c r="E56" s="24" t="inlineStr">
        <is>
          <t>CAP-6P-NVY</t>
        </is>
      </c>
      <c r="F56" s="44">
        <f>IF(E56="","",IFERROR(VLOOKUP(E56,Products!$A$5:$B$204,2,FALSE),"SKU not found"))</f>
        <v/>
      </c>
      <c r="G56" s="25" t="n">
        <v>1</v>
      </c>
      <c r="H56" s="30" t="n">
        <v>26</v>
      </c>
      <c r="I56" s="40">
        <f>IF(OR(E56="",G56=""),"",ROUND(G56*H56,2))</f>
        <v/>
      </c>
      <c r="J56" s="40">
        <f>IF(E56="","",IFERROR(VLOOKUP(E56,Products!$A$5:$F$204,6,FALSE),0))</f>
        <v/>
      </c>
      <c r="K56" s="40">
        <f>IF(I56="","",ROUND(G56*J56,2))</f>
        <v/>
      </c>
      <c r="L56" s="40">
        <f>IF(I56="","",I56-K56)</f>
        <v/>
      </c>
      <c r="M56" s="45">
        <f>IF(B56="","",YEAR(B56)*100+MONTH(B56))</f>
        <v/>
      </c>
    </row>
    <row r="57">
      <c r="A57" s="24" t="inlineStr">
        <is>
          <t>SO-5053</t>
        </is>
      </c>
      <c r="B57" s="43" t="n">
        <v>46157</v>
      </c>
      <c r="C57" s="24" t="inlineStr">
        <is>
          <t>Online customer</t>
        </is>
      </c>
      <c r="D57" s="24" t="inlineStr">
        <is>
          <t>Amazon</t>
        </is>
      </c>
      <c r="E57" s="24" t="inlineStr">
        <is>
          <t>TEE-ORG-BLK-M</t>
        </is>
      </c>
      <c r="F57" s="44">
        <f>IF(E57="","",IFERROR(VLOOKUP(E57,Products!$A$5:$B$204,2,FALSE),"SKU not found"))</f>
        <v/>
      </c>
      <c r="G57" s="25" t="n">
        <v>3</v>
      </c>
      <c r="H57" s="30" t="n">
        <v>24</v>
      </c>
      <c r="I57" s="40">
        <f>IF(OR(E57="",G57=""),"",ROUND(G57*H57,2))</f>
        <v/>
      </c>
      <c r="J57" s="40">
        <f>IF(E57="","",IFERROR(VLOOKUP(E57,Products!$A$5:$F$204,6,FALSE),0))</f>
        <v/>
      </c>
      <c r="K57" s="40">
        <f>IF(I57="","",ROUND(G57*J57,2))</f>
        <v/>
      </c>
      <c r="L57" s="40">
        <f>IF(I57="","",I57-K57)</f>
        <v/>
      </c>
      <c r="M57" s="45">
        <f>IF(B57="","",YEAR(B57)*100+MONTH(B57))</f>
        <v/>
      </c>
    </row>
    <row r="58">
      <c r="A58" s="24" t="inlineStr">
        <is>
          <t>SO-5054</t>
        </is>
      </c>
      <c r="B58" s="43" t="n">
        <v>46159</v>
      </c>
      <c r="C58" s="24" t="inlineStr">
        <is>
          <t>Sample Concept Store</t>
        </is>
      </c>
      <c r="D58" s="24" t="inlineStr">
        <is>
          <t>Wholesale</t>
        </is>
      </c>
      <c r="E58" s="24" t="inlineStr">
        <is>
          <t>MUG-CER-SND</t>
        </is>
      </c>
      <c r="F58" s="44">
        <f>IF(E58="","",IFERROR(VLOOKUP(E58,Products!$A$5:$B$204,2,FALSE),"SKU not found"))</f>
        <v/>
      </c>
      <c r="G58" s="25" t="n">
        <v>10</v>
      </c>
      <c r="H58" s="30" t="n">
        <v>10.8</v>
      </c>
      <c r="I58" s="40">
        <f>IF(OR(E58="",G58=""),"",ROUND(G58*H58,2))</f>
        <v/>
      </c>
      <c r="J58" s="40">
        <f>IF(E58="","",IFERROR(VLOOKUP(E58,Products!$A$5:$F$204,6,FALSE),0))</f>
        <v/>
      </c>
      <c r="K58" s="40">
        <f>IF(I58="","",ROUND(G58*J58,2))</f>
        <v/>
      </c>
      <c r="L58" s="40">
        <f>IF(I58="","",I58-K58)</f>
        <v/>
      </c>
      <c r="M58" s="45">
        <f>IF(B58="","",YEAR(B58)*100+MONTH(B58))</f>
        <v/>
      </c>
    </row>
    <row r="59">
      <c r="A59" s="24" t="inlineStr">
        <is>
          <t>SO-5055</t>
        </is>
      </c>
      <c r="B59" s="43" t="n">
        <v>46159</v>
      </c>
      <c r="C59" s="24" t="inlineStr">
        <is>
          <t>Walk-in customer</t>
        </is>
      </c>
      <c r="D59" s="24" t="inlineStr">
        <is>
          <t>WooCommerce</t>
        </is>
      </c>
      <c r="E59" s="24" t="inlineStr">
        <is>
          <t>PEN-GEL-BLK-3</t>
        </is>
      </c>
      <c r="F59" s="44">
        <f>IF(E59="","",IFERROR(VLOOKUP(E59,Products!$A$5:$B$204,2,FALSE),"SKU not found"))</f>
        <v/>
      </c>
      <c r="G59" s="25" t="n">
        <v>2</v>
      </c>
      <c r="H59" s="30" t="n">
        <v>8.5</v>
      </c>
      <c r="I59" s="40">
        <f>IF(OR(E59="",G59=""),"",ROUND(G59*H59,2))</f>
        <v/>
      </c>
      <c r="J59" s="40">
        <f>IF(E59="","",IFERROR(VLOOKUP(E59,Products!$A$5:$F$204,6,FALSE),0))</f>
        <v/>
      </c>
      <c r="K59" s="40">
        <f>IF(I59="","",ROUND(G59*J59,2))</f>
        <v/>
      </c>
      <c r="L59" s="40">
        <f>IF(I59="","",I59-K59)</f>
        <v/>
      </c>
      <c r="M59" s="45">
        <f>IF(B59="","",YEAR(B59)*100+MONTH(B59))</f>
        <v/>
      </c>
    </row>
    <row r="60">
      <c r="A60" s="24" t="inlineStr">
        <is>
          <t>SO-5056</t>
        </is>
      </c>
      <c r="B60" s="43" t="n">
        <v>46161</v>
      </c>
      <c r="C60" s="24" t="inlineStr">
        <is>
          <t>Walk-in customer</t>
        </is>
      </c>
      <c r="D60" s="24" t="inlineStr">
        <is>
          <t>WooCommerce</t>
        </is>
      </c>
      <c r="E60" s="24" t="inlineStr">
        <is>
          <t>CAP-6P-NVY</t>
        </is>
      </c>
      <c r="F60" s="44">
        <f>IF(E60="","",IFERROR(VLOOKUP(E60,Products!$A$5:$B$204,2,FALSE),"SKU not found"))</f>
        <v/>
      </c>
      <c r="G60" s="25" t="n">
        <v>1</v>
      </c>
      <c r="H60" s="30" t="n">
        <v>26</v>
      </c>
      <c r="I60" s="40">
        <f>IF(OR(E60="",G60=""),"",ROUND(G60*H60,2))</f>
        <v/>
      </c>
      <c r="J60" s="40">
        <f>IF(E60="","",IFERROR(VLOOKUP(E60,Products!$A$5:$F$204,6,FALSE),0))</f>
        <v/>
      </c>
      <c r="K60" s="40">
        <f>IF(I60="","",ROUND(G60*J60,2))</f>
        <v/>
      </c>
      <c r="L60" s="40">
        <f>IF(I60="","",I60-K60)</f>
        <v/>
      </c>
      <c r="M60" s="45">
        <f>IF(B60="","",YEAR(B60)*100+MONTH(B60))</f>
        <v/>
      </c>
    </row>
    <row r="61">
      <c r="A61" s="24" t="inlineStr">
        <is>
          <t>SO-5057</t>
        </is>
      </c>
      <c r="B61" s="43" t="n">
        <v>46167</v>
      </c>
      <c r="C61" s="24" t="inlineStr">
        <is>
          <t>Walk-in customer</t>
        </is>
      </c>
      <c r="D61" s="24" t="inlineStr">
        <is>
          <t>Shopify</t>
        </is>
      </c>
      <c r="E61" s="24" t="inlineStr">
        <is>
          <t>TOTE-NAT-01</t>
        </is>
      </c>
      <c r="F61" s="44">
        <f>IF(E61="","",IFERROR(VLOOKUP(E61,Products!$A$5:$B$204,2,FALSE),"SKU not found"))</f>
        <v/>
      </c>
      <c r="G61" s="25" t="n">
        <v>3</v>
      </c>
      <c r="H61" s="30" t="n">
        <v>16</v>
      </c>
      <c r="I61" s="40">
        <f>IF(OR(E61="",G61=""),"",ROUND(G61*H61,2))</f>
        <v/>
      </c>
      <c r="J61" s="40">
        <f>IF(E61="","",IFERROR(VLOOKUP(E61,Products!$A$5:$F$204,6,FALSE),0))</f>
        <v/>
      </c>
      <c r="K61" s="40">
        <f>IF(I61="","",ROUND(G61*J61,2))</f>
        <v/>
      </c>
      <c r="L61" s="40">
        <f>IF(I61="","",I61-K61)</f>
        <v/>
      </c>
      <c r="M61" s="45">
        <f>IF(B61="","",YEAR(B61)*100+MONTH(B61))</f>
        <v/>
      </c>
    </row>
    <row r="62">
      <c r="A62" s="24" t="inlineStr">
        <is>
          <t>SO-5058</t>
        </is>
      </c>
      <c r="B62" s="43" t="n">
        <v>46168</v>
      </c>
      <c r="C62" s="24" t="inlineStr">
        <is>
          <t>Online customer</t>
        </is>
      </c>
      <c r="D62" s="24" t="inlineStr">
        <is>
          <t>Shopify</t>
        </is>
      </c>
      <c r="E62" s="24" t="inlineStr">
        <is>
          <t>TEE-ORG-WHT-M</t>
        </is>
      </c>
      <c r="F62" s="44">
        <f>IF(E62="","",IFERROR(VLOOKUP(E62,Products!$A$5:$B$204,2,FALSE),"SKU not found"))</f>
        <v/>
      </c>
      <c r="G62" s="25" t="n">
        <v>1</v>
      </c>
      <c r="H62" s="30" t="n">
        <v>24</v>
      </c>
      <c r="I62" s="40">
        <f>IF(OR(E62="",G62=""),"",ROUND(G62*H62,2))</f>
        <v/>
      </c>
      <c r="J62" s="40">
        <f>IF(E62="","",IFERROR(VLOOKUP(E62,Products!$A$5:$F$204,6,FALSE),0))</f>
        <v/>
      </c>
      <c r="K62" s="40">
        <f>IF(I62="","",ROUND(G62*J62,2))</f>
        <v/>
      </c>
      <c r="L62" s="40">
        <f>IF(I62="","",I62-K62)</f>
        <v/>
      </c>
      <c r="M62" s="45">
        <f>IF(B62="","",YEAR(B62)*100+MONTH(B62))</f>
        <v/>
      </c>
    </row>
    <row r="63">
      <c r="A63" s="24" t="inlineStr">
        <is>
          <t>SO-5059</t>
        </is>
      </c>
      <c r="B63" s="43" t="n">
        <v>46170</v>
      </c>
      <c r="C63" s="24" t="inlineStr">
        <is>
          <t>Sample Concept Store</t>
        </is>
      </c>
      <c r="D63" s="24" t="inlineStr">
        <is>
          <t>Wholesale</t>
        </is>
      </c>
      <c r="E63" s="24" t="inlineStr">
        <is>
          <t>CNDL-SOY-CDR</t>
        </is>
      </c>
      <c r="F63" s="44">
        <f>IF(E63="","",IFERROR(VLOOKUP(E63,Products!$A$5:$B$204,2,FALSE),"SKU not found"))</f>
        <v/>
      </c>
      <c r="G63" s="25" t="n">
        <v>7</v>
      </c>
      <c r="H63" s="30" t="n">
        <v>13.2</v>
      </c>
      <c r="I63" s="40">
        <f>IF(OR(E63="",G63=""),"",ROUND(G63*H63,2))</f>
        <v/>
      </c>
      <c r="J63" s="40">
        <f>IF(E63="","",IFERROR(VLOOKUP(E63,Products!$A$5:$F$204,6,FALSE),0))</f>
        <v/>
      </c>
      <c r="K63" s="40">
        <f>IF(I63="","",ROUND(G63*J63,2))</f>
        <v/>
      </c>
      <c r="L63" s="40">
        <f>IF(I63="","",I63-K63)</f>
        <v/>
      </c>
      <c r="M63" s="45">
        <f>IF(B63="","",YEAR(B63)*100+MONTH(B63))</f>
        <v/>
      </c>
    </row>
    <row r="64">
      <c r="A64" s="24" t="inlineStr">
        <is>
          <t>SO-5060</t>
        </is>
      </c>
      <c r="B64" s="43" t="n">
        <v>46170</v>
      </c>
      <c r="C64" s="24" t="inlineStr">
        <is>
          <t>Walk-in customer</t>
        </is>
      </c>
      <c r="D64" s="24" t="inlineStr">
        <is>
          <t>Shopify</t>
        </is>
      </c>
      <c r="E64" s="24" t="inlineStr">
        <is>
          <t>TOTE-NAT-01</t>
        </is>
      </c>
      <c r="F64" s="44">
        <f>IF(E64="","",IFERROR(VLOOKUP(E64,Products!$A$5:$B$204,2,FALSE),"SKU not found"))</f>
        <v/>
      </c>
      <c r="G64" s="25" t="n">
        <v>2</v>
      </c>
      <c r="H64" s="30" t="n">
        <v>16</v>
      </c>
      <c r="I64" s="40">
        <f>IF(OR(E64="",G64=""),"",ROUND(G64*H64,2))</f>
        <v/>
      </c>
      <c r="J64" s="40">
        <f>IF(E64="","",IFERROR(VLOOKUP(E64,Products!$A$5:$F$204,6,FALSE),0))</f>
        <v/>
      </c>
      <c r="K64" s="40">
        <f>IF(I64="","",ROUND(G64*J64,2))</f>
        <v/>
      </c>
      <c r="L64" s="40">
        <f>IF(I64="","",I64-K64)</f>
        <v/>
      </c>
      <c r="M64" s="45">
        <f>IF(B64="","",YEAR(B64)*100+MONTH(B64))</f>
        <v/>
      </c>
    </row>
    <row r="65">
      <c r="A65" s="24" t="inlineStr">
        <is>
          <t>SO-5061</t>
        </is>
      </c>
      <c r="B65" s="43" t="n">
        <v>46175</v>
      </c>
      <c r="C65" s="24" t="inlineStr">
        <is>
          <t>Walk-in customer</t>
        </is>
      </c>
      <c r="D65" s="24" t="inlineStr">
        <is>
          <t>Shopify</t>
        </is>
      </c>
      <c r="E65" s="24" t="inlineStr">
        <is>
          <t>SOCK-MER-BLK</t>
        </is>
      </c>
      <c r="F65" s="44">
        <f>IF(E65="","",IFERROR(VLOOKUP(E65,Products!$A$5:$B$204,2,FALSE),"SKU not found"))</f>
        <v/>
      </c>
      <c r="G65" s="25" t="n">
        <v>3</v>
      </c>
      <c r="H65" s="30" t="n">
        <v>17</v>
      </c>
      <c r="I65" s="40">
        <f>IF(OR(E65="",G65=""),"",ROUND(G65*H65,2))</f>
        <v/>
      </c>
      <c r="J65" s="40">
        <f>IF(E65="","",IFERROR(VLOOKUP(E65,Products!$A$5:$F$204,6,FALSE),0))</f>
        <v/>
      </c>
      <c r="K65" s="40">
        <f>IF(I65="","",ROUND(G65*J65,2))</f>
        <v/>
      </c>
      <c r="L65" s="40">
        <f>IF(I65="","",I65-K65)</f>
        <v/>
      </c>
      <c r="M65" s="45">
        <f>IF(B65="","",YEAR(B65)*100+MONTH(B65))</f>
        <v/>
      </c>
    </row>
    <row r="66">
      <c r="A66" s="24" t="inlineStr">
        <is>
          <t>SO-5062</t>
        </is>
      </c>
      <c r="B66" s="43" t="n">
        <v>46180</v>
      </c>
      <c r="C66" s="24" t="inlineStr">
        <is>
          <t>Sample Concept Store</t>
        </is>
      </c>
      <c r="D66" s="24" t="inlineStr">
        <is>
          <t>Wholesale</t>
        </is>
      </c>
      <c r="E66" s="24" t="inlineStr">
        <is>
          <t>CNDL-SOY-CDR</t>
        </is>
      </c>
      <c r="F66" s="44">
        <f>IF(E66="","",IFERROR(VLOOKUP(E66,Products!$A$5:$B$204,2,FALSE),"SKU not found"))</f>
        <v/>
      </c>
      <c r="G66" s="25" t="n">
        <v>6</v>
      </c>
      <c r="H66" s="30" t="n">
        <v>13.2</v>
      </c>
      <c r="I66" s="40">
        <f>IF(OR(E66="",G66=""),"",ROUND(G66*H66,2))</f>
        <v/>
      </c>
      <c r="J66" s="40">
        <f>IF(E66="","",IFERROR(VLOOKUP(E66,Products!$A$5:$F$204,6,FALSE),0))</f>
        <v/>
      </c>
      <c r="K66" s="40">
        <f>IF(I66="","",ROUND(G66*J66,2))</f>
        <v/>
      </c>
      <c r="L66" s="40">
        <f>IF(I66="","",I66-K66)</f>
        <v/>
      </c>
      <c r="M66" s="45">
        <f>IF(B66="","",YEAR(B66)*100+MONTH(B66))</f>
        <v/>
      </c>
    </row>
    <row r="67">
      <c r="A67" s="24" t="inlineStr">
        <is>
          <t>SO-5063</t>
        </is>
      </c>
      <c r="B67" s="43" t="n">
        <v>46187</v>
      </c>
      <c r="C67" s="24" t="inlineStr">
        <is>
          <t>Example Boutique</t>
        </is>
      </c>
      <c r="D67" s="24" t="inlineStr">
        <is>
          <t>Wholesale</t>
        </is>
      </c>
      <c r="E67" s="24" t="inlineStr">
        <is>
          <t>TEE-ORG-WHT-M</t>
        </is>
      </c>
      <c r="F67" s="44">
        <f>IF(E67="","",IFERROR(VLOOKUP(E67,Products!$A$5:$B$204,2,FALSE),"SKU not found"))</f>
        <v/>
      </c>
      <c r="G67" s="25" t="n">
        <v>16</v>
      </c>
      <c r="H67" s="30" t="n">
        <v>14.4</v>
      </c>
      <c r="I67" s="40">
        <f>IF(OR(E67="",G67=""),"",ROUND(G67*H67,2))</f>
        <v/>
      </c>
      <c r="J67" s="40">
        <f>IF(E67="","",IFERROR(VLOOKUP(E67,Products!$A$5:$F$204,6,FALSE),0))</f>
        <v/>
      </c>
      <c r="K67" s="40">
        <f>IF(I67="","",ROUND(G67*J67,2))</f>
        <v/>
      </c>
      <c r="L67" s="40">
        <f>IF(I67="","",I67-K67)</f>
        <v/>
      </c>
      <c r="M67" s="45">
        <f>IF(B67="","",YEAR(B67)*100+MONTH(B67))</f>
        <v/>
      </c>
    </row>
    <row r="68">
      <c r="A68" s="24" t="inlineStr">
        <is>
          <t>SO-5064</t>
        </is>
      </c>
      <c r="B68" s="43" t="n">
        <v>46188</v>
      </c>
      <c r="C68" s="24" t="inlineStr">
        <is>
          <t>Online customer</t>
        </is>
      </c>
      <c r="D68" s="24" t="inlineStr">
        <is>
          <t>Shopify</t>
        </is>
      </c>
      <c r="E68" s="24" t="inlineStr">
        <is>
          <t>NB-A5-DOT</t>
        </is>
      </c>
      <c r="F68" s="44">
        <f>IF(E68="","",IFERROR(VLOOKUP(E68,Products!$A$5:$B$204,2,FALSE),"SKU not found"))</f>
        <v/>
      </c>
      <c r="G68" s="25" t="n">
        <v>2</v>
      </c>
      <c r="H68" s="30" t="n">
        <v>12</v>
      </c>
      <c r="I68" s="40">
        <f>IF(OR(E68="",G68=""),"",ROUND(G68*H68,2))</f>
        <v/>
      </c>
      <c r="J68" s="40">
        <f>IF(E68="","",IFERROR(VLOOKUP(E68,Products!$A$5:$F$204,6,FALSE),0))</f>
        <v/>
      </c>
      <c r="K68" s="40">
        <f>IF(I68="","",ROUND(G68*J68,2))</f>
        <v/>
      </c>
      <c r="L68" s="40">
        <f>IF(I68="","",I68-K68)</f>
        <v/>
      </c>
      <c r="M68" s="45">
        <f>IF(B68="","",YEAR(B68)*100+MONTH(B68))</f>
        <v/>
      </c>
    </row>
    <row r="69">
      <c r="A69" s="24" t="inlineStr">
        <is>
          <t>SO-5065</t>
        </is>
      </c>
      <c r="B69" s="43" t="n">
        <v>46188</v>
      </c>
      <c r="C69" s="24" t="inlineStr">
        <is>
          <t>Example Boutique</t>
        </is>
      </c>
      <c r="D69" s="24" t="inlineStr">
        <is>
          <t>Wholesale</t>
        </is>
      </c>
      <c r="E69" s="24" t="inlineStr">
        <is>
          <t>TOTE-NAT-01</t>
        </is>
      </c>
      <c r="F69" s="44">
        <f>IF(E69="","",IFERROR(VLOOKUP(E69,Products!$A$5:$B$204,2,FALSE),"SKU not found"))</f>
        <v/>
      </c>
      <c r="G69" s="25" t="n">
        <v>23</v>
      </c>
      <c r="H69" s="30" t="n">
        <v>9.6</v>
      </c>
      <c r="I69" s="40">
        <f>IF(OR(E69="",G69=""),"",ROUND(G69*H69,2))</f>
        <v/>
      </c>
      <c r="J69" s="40">
        <f>IF(E69="","",IFERROR(VLOOKUP(E69,Products!$A$5:$F$204,6,FALSE),0))</f>
        <v/>
      </c>
      <c r="K69" s="40">
        <f>IF(I69="","",ROUND(G69*J69,2))</f>
        <v/>
      </c>
      <c r="L69" s="40">
        <f>IF(I69="","",I69-K69)</f>
        <v/>
      </c>
      <c r="M69" s="45">
        <f>IF(B69="","",YEAR(B69)*100+MONTH(B69))</f>
        <v/>
      </c>
    </row>
    <row r="70">
      <c r="A70" s="24" t="inlineStr">
        <is>
          <t>SO-5066</t>
        </is>
      </c>
      <c r="B70" s="43" t="n">
        <v>46188</v>
      </c>
      <c r="C70" s="24" t="inlineStr">
        <is>
          <t>Sample Concept Store</t>
        </is>
      </c>
      <c r="D70" s="24" t="inlineStr">
        <is>
          <t>Wholesale</t>
        </is>
      </c>
      <c r="E70" s="24" t="inlineStr">
        <is>
          <t>TEE-ORG-BLK-M</t>
        </is>
      </c>
      <c r="F70" s="44">
        <f>IF(E70="","",IFERROR(VLOOKUP(E70,Products!$A$5:$B$204,2,FALSE),"SKU not found"))</f>
        <v/>
      </c>
      <c r="G70" s="25" t="n">
        <v>15</v>
      </c>
      <c r="H70" s="30" t="n">
        <v>14.4</v>
      </c>
      <c r="I70" s="40">
        <f>IF(OR(E70="",G70=""),"",ROUND(G70*H70,2))</f>
        <v/>
      </c>
      <c r="J70" s="40">
        <f>IF(E70="","",IFERROR(VLOOKUP(E70,Products!$A$5:$F$204,6,FALSE),0))</f>
        <v/>
      </c>
      <c r="K70" s="40">
        <f>IF(I70="","",ROUND(G70*J70,2))</f>
        <v/>
      </c>
      <c r="L70" s="40">
        <f>IF(I70="","",I70-K70)</f>
        <v/>
      </c>
      <c r="M70" s="45">
        <f>IF(B70="","",YEAR(B70)*100+MONTH(B70))</f>
        <v/>
      </c>
    </row>
    <row r="71">
      <c r="A71" s="24" t="inlineStr">
        <is>
          <t>SO-5067</t>
        </is>
      </c>
      <c r="B71" s="43" t="n">
        <v>46192</v>
      </c>
      <c r="C71" s="24" t="inlineStr">
        <is>
          <t>Walk-in customer</t>
        </is>
      </c>
      <c r="D71" s="24" t="inlineStr">
        <is>
          <t>WooCommerce</t>
        </is>
      </c>
      <c r="E71" s="24" t="inlineStr">
        <is>
          <t>TEE-ORG-WHT-M</t>
        </is>
      </c>
      <c r="F71" s="44">
        <f>IF(E71="","",IFERROR(VLOOKUP(E71,Products!$A$5:$B$204,2,FALSE),"SKU not found"))</f>
        <v/>
      </c>
      <c r="G71" s="25" t="n">
        <v>1</v>
      </c>
      <c r="H71" s="30" t="n">
        <v>24</v>
      </c>
      <c r="I71" s="40">
        <f>IF(OR(E71="",G71=""),"",ROUND(G71*H71,2))</f>
        <v/>
      </c>
      <c r="J71" s="40">
        <f>IF(E71="","",IFERROR(VLOOKUP(E71,Products!$A$5:$F$204,6,FALSE),0))</f>
        <v/>
      </c>
      <c r="K71" s="40">
        <f>IF(I71="","",ROUND(G71*J71,2))</f>
        <v/>
      </c>
      <c r="L71" s="40">
        <f>IF(I71="","",I71-K71)</f>
        <v/>
      </c>
      <c r="M71" s="45">
        <f>IF(B71="","",YEAR(B71)*100+MONTH(B71))</f>
        <v/>
      </c>
    </row>
    <row r="72">
      <c r="A72" s="24" t="inlineStr">
        <is>
          <t>SO-5068</t>
        </is>
      </c>
      <c r="B72" s="43" t="n">
        <v>46193</v>
      </c>
      <c r="C72" s="24" t="inlineStr">
        <is>
          <t>Walk-in customer</t>
        </is>
      </c>
      <c r="D72" s="24" t="inlineStr">
        <is>
          <t>Shopify</t>
        </is>
      </c>
      <c r="E72" s="24" t="inlineStr">
        <is>
          <t>TEE-ORG-WHT-M</t>
        </is>
      </c>
      <c r="F72" s="44">
        <f>IF(E72="","",IFERROR(VLOOKUP(E72,Products!$A$5:$B$204,2,FALSE),"SKU not found"))</f>
        <v/>
      </c>
      <c r="G72" s="25" t="n">
        <v>4</v>
      </c>
      <c r="H72" s="30" t="n">
        <v>24</v>
      </c>
      <c r="I72" s="40">
        <f>IF(OR(E72="",G72=""),"",ROUND(G72*H72,2))</f>
        <v/>
      </c>
      <c r="J72" s="40">
        <f>IF(E72="","",IFERROR(VLOOKUP(E72,Products!$A$5:$F$204,6,FALSE),0))</f>
        <v/>
      </c>
      <c r="K72" s="40">
        <f>IF(I72="","",ROUND(G72*J72,2))</f>
        <v/>
      </c>
      <c r="L72" s="40">
        <f>IF(I72="","",I72-K72)</f>
        <v/>
      </c>
      <c r="M72" s="45">
        <f>IF(B72="","",YEAR(B72)*100+MONTH(B72))</f>
        <v/>
      </c>
    </row>
    <row r="73">
      <c r="A73" s="24" t="inlineStr">
        <is>
          <t>SO-5069</t>
        </is>
      </c>
      <c r="B73" s="43" t="n">
        <v>46194</v>
      </c>
      <c r="C73" s="24" t="inlineStr">
        <is>
          <t>Online customer</t>
        </is>
      </c>
      <c r="D73" s="24" t="inlineStr">
        <is>
          <t>Amazon</t>
        </is>
      </c>
      <c r="E73" s="24" t="inlineStr">
        <is>
          <t>TEE-ORG-BLK-M</t>
        </is>
      </c>
      <c r="F73" s="44">
        <f>IF(E73="","",IFERROR(VLOOKUP(E73,Products!$A$5:$B$204,2,FALSE),"SKU not found"))</f>
        <v/>
      </c>
      <c r="G73" s="25" t="n">
        <v>2</v>
      </c>
      <c r="H73" s="30" t="n">
        <v>24</v>
      </c>
      <c r="I73" s="40">
        <f>IF(OR(E73="",G73=""),"",ROUND(G73*H73,2))</f>
        <v/>
      </c>
      <c r="J73" s="40">
        <f>IF(E73="","",IFERROR(VLOOKUP(E73,Products!$A$5:$F$204,6,FALSE),0))</f>
        <v/>
      </c>
      <c r="K73" s="40">
        <f>IF(I73="","",ROUND(G73*J73,2))</f>
        <v/>
      </c>
      <c r="L73" s="40">
        <f>IF(I73="","",I73-K73)</f>
        <v/>
      </c>
      <c r="M73" s="45">
        <f>IF(B73="","",YEAR(B73)*100+MONTH(B73))</f>
        <v/>
      </c>
    </row>
    <row r="74">
      <c r="A74" s="24" t="inlineStr">
        <is>
          <t>SO-5070</t>
        </is>
      </c>
      <c r="B74" s="43" t="n">
        <v>46197</v>
      </c>
      <c r="C74" s="24" t="inlineStr">
        <is>
          <t>Online customer</t>
        </is>
      </c>
      <c r="D74" s="24" t="inlineStr">
        <is>
          <t>WooCommerce</t>
        </is>
      </c>
      <c r="E74" s="24" t="inlineStr">
        <is>
          <t>SOCK-MER-BLK</t>
        </is>
      </c>
      <c r="F74" s="44">
        <f>IF(E74="","",IFERROR(VLOOKUP(E74,Products!$A$5:$B$204,2,FALSE),"SKU not found"))</f>
        <v/>
      </c>
      <c r="G74" s="25" t="n">
        <v>2</v>
      </c>
      <c r="H74" s="30" t="n">
        <v>17</v>
      </c>
      <c r="I74" s="40">
        <f>IF(OR(E74="",G74=""),"",ROUND(G74*H74,2))</f>
        <v/>
      </c>
      <c r="J74" s="40">
        <f>IF(E74="","",IFERROR(VLOOKUP(E74,Products!$A$5:$F$204,6,FALSE),0))</f>
        <v/>
      </c>
      <c r="K74" s="40">
        <f>IF(I74="","",ROUND(G74*J74,2))</f>
        <v/>
      </c>
      <c r="L74" s="40">
        <f>IF(I74="","",I74-K74)</f>
        <v/>
      </c>
      <c r="M74" s="45">
        <f>IF(B74="","",YEAR(B74)*100+MONTH(B74))</f>
        <v/>
      </c>
    </row>
    <row r="75">
      <c r="A75" s="24" t="inlineStr">
        <is>
          <t>SO-5071</t>
        </is>
      </c>
      <c r="B75" s="43" t="n">
        <v>46197</v>
      </c>
      <c r="C75" s="24" t="inlineStr">
        <is>
          <t>Sample Concept Store</t>
        </is>
      </c>
      <c r="D75" s="24" t="inlineStr">
        <is>
          <t>Wholesale</t>
        </is>
      </c>
      <c r="E75" s="24" t="inlineStr">
        <is>
          <t>CAP-6P-NVY</t>
        </is>
      </c>
      <c r="F75" s="44">
        <f>IF(E75="","",IFERROR(VLOOKUP(E75,Products!$A$5:$B$204,2,FALSE),"SKU not found"))</f>
        <v/>
      </c>
      <c r="G75" s="25" t="n">
        <v>6</v>
      </c>
      <c r="H75" s="30" t="n">
        <v>15.6</v>
      </c>
      <c r="I75" s="40">
        <f>IF(OR(E75="",G75=""),"",ROUND(G75*H75,2))</f>
        <v/>
      </c>
      <c r="J75" s="40">
        <f>IF(E75="","",IFERROR(VLOOKUP(E75,Products!$A$5:$F$204,6,FALSE),0))</f>
        <v/>
      </c>
      <c r="K75" s="40">
        <f>IF(I75="","",ROUND(G75*J75,2))</f>
        <v/>
      </c>
      <c r="L75" s="40">
        <f>IF(I75="","",I75-K75)</f>
        <v/>
      </c>
      <c r="M75" s="45">
        <f>IF(B75="","",YEAR(B75)*100+MONTH(B75))</f>
        <v/>
      </c>
    </row>
    <row r="76">
      <c r="A76" s="24" t="inlineStr">
        <is>
          <t>SO-5072</t>
        </is>
      </c>
      <c r="B76" s="43" t="n">
        <v>46198</v>
      </c>
      <c r="C76" s="24" t="inlineStr">
        <is>
          <t>Walk-in customer</t>
        </is>
      </c>
      <c r="D76" s="24" t="inlineStr">
        <is>
          <t>Shopify</t>
        </is>
      </c>
      <c r="E76" s="24" t="inlineStr">
        <is>
          <t>TEE-ORG-BLK-M</t>
        </is>
      </c>
      <c r="F76" s="44">
        <f>IF(E76="","",IFERROR(VLOOKUP(E76,Products!$A$5:$B$204,2,FALSE),"SKU not found"))</f>
        <v/>
      </c>
      <c r="G76" s="25" t="n">
        <v>2</v>
      </c>
      <c r="H76" s="30" t="n">
        <v>24</v>
      </c>
      <c r="I76" s="40">
        <f>IF(OR(E76="",G76=""),"",ROUND(G76*H76,2))</f>
        <v/>
      </c>
      <c r="J76" s="40">
        <f>IF(E76="","",IFERROR(VLOOKUP(E76,Products!$A$5:$F$204,6,FALSE),0))</f>
        <v/>
      </c>
      <c r="K76" s="40">
        <f>IF(I76="","",ROUND(G76*J76,2))</f>
        <v/>
      </c>
      <c r="L76" s="40">
        <f>IF(I76="","",I76-K76)</f>
        <v/>
      </c>
      <c r="M76" s="45">
        <f>IF(B76="","",YEAR(B76)*100+MONTH(B76))</f>
        <v/>
      </c>
    </row>
    <row r="77">
      <c r="A77" s="24" t="inlineStr">
        <is>
          <t>SO-5073</t>
        </is>
      </c>
      <c r="B77" s="43" t="n">
        <v>46208</v>
      </c>
      <c r="C77" s="24" t="inlineStr">
        <is>
          <t>Walk-in customer</t>
        </is>
      </c>
      <c r="D77" s="24" t="inlineStr">
        <is>
          <t>Shopify</t>
        </is>
      </c>
      <c r="E77" s="24" t="inlineStr">
        <is>
          <t>TEE-ORG-WHT-M</t>
        </is>
      </c>
      <c r="F77" s="44">
        <f>IF(E77="","",IFERROR(VLOOKUP(E77,Products!$A$5:$B$204,2,FALSE),"SKU not found"))</f>
        <v/>
      </c>
      <c r="G77" s="25" t="n">
        <v>2</v>
      </c>
      <c r="H77" s="30" t="n">
        <v>24</v>
      </c>
      <c r="I77" s="40">
        <f>IF(OR(E77="",G77=""),"",ROUND(G77*H77,2))</f>
        <v/>
      </c>
      <c r="J77" s="40">
        <f>IF(E77="","",IFERROR(VLOOKUP(E77,Products!$A$5:$F$204,6,FALSE),0))</f>
        <v/>
      </c>
      <c r="K77" s="40">
        <f>IF(I77="","",ROUND(G77*J77,2))</f>
        <v/>
      </c>
      <c r="L77" s="40">
        <f>IF(I77="","",I77-K77)</f>
        <v/>
      </c>
      <c r="M77" s="45">
        <f>IF(B77="","",YEAR(B77)*100+MONTH(B77))</f>
        <v/>
      </c>
    </row>
    <row r="78">
      <c r="A78" s="24" t="inlineStr">
        <is>
          <t>SO-5074</t>
        </is>
      </c>
      <c r="B78" s="43" t="n">
        <v>46210</v>
      </c>
      <c r="C78" s="24" t="inlineStr">
        <is>
          <t>Example Boutique</t>
        </is>
      </c>
      <c r="D78" s="24" t="inlineStr">
        <is>
          <t>Wholesale</t>
        </is>
      </c>
      <c r="E78" s="24" t="inlineStr">
        <is>
          <t>TEE-ORG-WHT-M</t>
        </is>
      </c>
      <c r="F78" s="44">
        <f>IF(E78="","",IFERROR(VLOOKUP(E78,Products!$A$5:$B$204,2,FALSE),"SKU not found"))</f>
        <v/>
      </c>
      <c r="G78" s="25" t="n">
        <v>20</v>
      </c>
      <c r="H78" s="30" t="n">
        <v>14.4</v>
      </c>
      <c r="I78" s="40">
        <f>IF(OR(E78="",G78=""),"",ROUND(G78*H78,2))</f>
        <v/>
      </c>
      <c r="J78" s="40">
        <f>IF(E78="","",IFERROR(VLOOKUP(E78,Products!$A$5:$F$204,6,FALSE),0))</f>
        <v/>
      </c>
      <c r="K78" s="40">
        <f>IF(I78="","",ROUND(G78*J78,2))</f>
        <v/>
      </c>
      <c r="L78" s="40">
        <f>IF(I78="","",I78-K78)</f>
        <v/>
      </c>
      <c r="M78" s="45">
        <f>IF(B78="","",YEAR(B78)*100+MONTH(B78))</f>
        <v/>
      </c>
    </row>
    <row r="79">
      <c r="A79" s="24" t="inlineStr">
        <is>
          <t>SO-5075</t>
        </is>
      </c>
      <c r="B79" s="43" t="n">
        <v>46211</v>
      </c>
      <c r="C79" s="24" t="inlineStr">
        <is>
          <t>Walk-in customer</t>
        </is>
      </c>
      <c r="D79" s="24" t="inlineStr">
        <is>
          <t>Shopify</t>
        </is>
      </c>
      <c r="E79" s="24" t="inlineStr">
        <is>
          <t>HOOD-FLC-GRY-L</t>
        </is>
      </c>
      <c r="F79" s="44">
        <f>IF(E79="","",IFERROR(VLOOKUP(E79,Products!$A$5:$B$204,2,FALSE),"SKU not found"))</f>
        <v/>
      </c>
      <c r="G79" s="25" t="n">
        <v>1</v>
      </c>
      <c r="H79" s="30" t="n">
        <v>55</v>
      </c>
      <c r="I79" s="40">
        <f>IF(OR(E79="",G79=""),"",ROUND(G79*H79,2))</f>
        <v/>
      </c>
      <c r="J79" s="40">
        <f>IF(E79="","",IFERROR(VLOOKUP(E79,Products!$A$5:$F$204,6,FALSE),0))</f>
        <v/>
      </c>
      <c r="K79" s="40">
        <f>IF(I79="","",ROUND(G79*J79,2))</f>
        <v/>
      </c>
      <c r="L79" s="40">
        <f>IF(I79="","",I79-K79)</f>
        <v/>
      </c>
      <c r="M79" s="45">
        <f>IF(B79="","",YEAR(B79)*100+MONTH(B79))</f>
        <v/>
      </c>
    </row>
    <row r="80">
      <c r="A80" s="24" t="inlineStr">
        <is>
          <t>SO-5076</t>
        </is>
      </c>
      <c r="B80" s="43" t="n">
        <v>46212</v>
      </c>
      <c r="C80" s="24" t="inlineStr">
        <is>
          <t>Online customer</t>
        </is>
      </c>
      <c r="D80" s="24" t="inlineStr">
        <is>
          <t>Amazon</t>
        </is>
      </c>
      <c r="E80" s="24" t="inlineStr">
        <is>
          <t>SOCK-MER-BLK</t>
        </is>
      </c>
      <c r="F80" s="44">
        <f>IF(E80="","",IFERROR(VLOOKUP(E80,Products!$A$5:$B$204,2,FALSE),"SKU not found"))</f>
        <v/>
      </c>
      <c r="G80" s="25" t="n">
        <v>3</v>
      </c>
      <c r="H80" s="30" t="n">
        <v>17</v>
      </c>
      <c r="I80" s="40">
        <f>IF(OR(E80="",G80=""),"",ROUND(G80*H80,2))</f>
        <v/>
      </c>
      <c r="J80" s="40">
        <f>IF(E80="","",IFERROR(VLOOKUP(E80,Products!$A$5:$F$204,6,FALSE),0))</f>
        <v/>
      </c>
      <c r="K80" s="40">
        <f>IF(I80="","",ROUND(G80*J80,2))</f>
        <v/>
      </c>
      <c r="L80" s="40">
        <f>IF(I80="","",I80-K80)</f>
        <v/>
      </c>
      <c r="M80" s="45">
        <f>IF(B80="","",YEAR(B80)*100+MONTH(B80))</f>
        <v/>
      </c>
    </row>
    <row r="81">
      <c r="A81" s="24" t="inlineStr">
        <is>
          <t>SO-5077</t>
        </is>
      </c>
      <c r="B81" s="43" t="n">
        <v>46212</v>
      </c>
      <c r="C81" s="24" t="inlineStr">
        <is>
          <t>Example Boutique</t>
        </is>
      </c>
      <c r="D81" s="24" t="inlineStr">
        <is>
          <t>Wholesale</t>
        </is>
      </c>
      <c r="E81" s="24" t="inlineStr">
        <is>
          <t>TEE-ORG-WHT-M</t>
        </is>
      </c>
      <c r="F81" s="44">
        <f>IF(E81="","",IFERROR(VLOOKUP(E81,Products!$A$5:$B$204,2,FALSE),"SKU not found"))</f>
        <v/>
      </c>
      <c r="G81" s="25" t="n">
        <v>15</v>
      </c>
      <c r="H81" s="30" t="n">
        <v>14.4</v>
      </c>
      <c r="I81" s="40">
        <f>IF(OR(E81="",G81=""),"",ROUND(G81*H81,2))</f>
        <v/>
      </c>
      <c r="J81" s="40">
        <f>IF(E81="","",IFERROR(VLOOKUP(E81,Products!$A$5:$F$204,6,FALSE),0))</f>
        <v/>
      </c>
      <c r="K81" s="40">
        <f>IF(I81="","",ROUND(G81*J81,2))</f>
        <v/>
      </c>
      <c r="L81" s="40">
        <f>IF(I81="","",I81-K81)</f>
        <v/>
      </c>
      <c r="M81" s="45">
        <f>IF(B81="","",YEAR(B81)*100+MONTH(B81))</f>
        <v/>
      </c>
    </row>
    <row r="82">
      <c r="A82" s="24" t="inlineStr">
        <is>
          <t>SO-5078</t>
        </is>
      </c>
      <c r="B82" s="43" t="n">
        <v>46214</v>
      </c>
      <c r="C82" s="24" t="inlineStr">
        <is>
          <t>Demo Gift Shop</t>
        </is>
      </c>
      <c r="D82" s="24" t="inlineStr">
        <is>
          <t>Wholesale</t>
        </is>
      </c>
      <c r="E82" s="24" t="inlineStr">
        <is>
          <t>TOTE-NAT-01</t>
        </is>
      </c>
      <c r="F82" s="44">
        <f>IF(E82="","",IFERROR(VLOOKUP(E82,Products!$A$5:$B$204,2,FALSE),"SKU not found"))</f>
        <v/>
      </c>
      <c r="G82" s="25" t="n">
        <v>27</v>
      </c>
      <c r="H82" s="30" t="n">
        <v>9.6</v>
      </c>
      <c r="I82" s="40">
        <f>IF(OR(E82="",G82=""),"",ROUND(G82*H82,2))</f>
        <v/>
      </c>
      <c r="J82" s="40">
        <f>IF(E82="","",IFERROR(VLOOKUP(E82,Products!$A$5:$F$204,6,FALSE),0))</f>
        <v/>
      </c>
      <c r="K82" s="40">
        <f>IF(I82="","",ROUND(G82*J82,2))</f>
        <v/>
      </c>
      <c r="L82" s="40">
        <f>IF(I82="","",I82-K82)</f>
        <v/>
      </c>
      <c r="M82" s="45">
        <f>IF(B82="","",YEAR(B82)*100+MONTH(B82))</f>
        <v/>
      </c>
    </row>
    <row r="83">
      <c r="A83" s="24" t="inlineStr">
        <is>
          <t>SO-5079</t>
        </is>
      </c>
      <c r="B83" s="43" t="n">
        <v>46214</v>
      </c>
      <c r="C83" s="24" t="inlineStr">
        <is>
          <t>Demo Gift Shop</t>
        </is>
      </c>
      <c r="D83" s="24" t="inlineStr">
        <is>
          <t>Wholesale</t>
        </is>
      </c>
      <c r="E83" s="24" t="inlineStr">
        <is>
          <t>SOCK-MER-BLK</t>
        </is>
      </c>
      <c r="F83" s="44">
        <f>IF(E83="","",IFERROR(VLOOKUP(E83,Products!$A$5:$B$204,2,FALSE),"SKU not found"))</f>
        <v/>
      </c>
      <c r="G83" s="25" t="n">
        <v>11</v>
      </c>
      <c r="H83" s="30" t="n">
        <v>10.2</v>
      </c>
      <c r="I83" s="40">
        <f>IF(OR(E83="",G83=""),"",ROUND(G83*H83,2))</f>
        <v/>
      </c>
      <c r="J83" s="40">
        <f>IF(E83="","",IFERROR(VLOOKUP(E83,Products!$A$5:$F$204,6,FALSE),0))</f>
        <v/>
      </c>
      <c r="K83" s="40">
        <f>IF(I83="","",ROUND(G83*J83,2))</f>
        <v/>
      </c>
      <c r="L83" s="40">
        <f>IF(I83="","",I83-K83)</f>
        <v/>
      </c>
      <c r="M83" s="45">
        <f>IF(B83="","",YEAR(B83)*100+MONTH(B83))</f>
        <v/>
      </c>
    </row>
    <row r="84">
      <c r="A84" s="24" t="inlineStr">
        <is>
          <t>SO-5080</t>
        </is>
      </c>
      <c r="B84" s="43" t="n">
        <v>46215</v>
      </c>
      <c r="C84" s="24" t="inlineStr">
        <is>
          <t>Online customer</t>
        </is>
      </c>
      <c r="D84" s="24" t="inlineStr">
        <is>
          <t>Shopify</t>
        </is>
      </c>
      <c r="E84" s="24" t="inlineStr">
        <is>
          <t>TEE-ORG-WHT-M</t>
        </is>
      </c>
      <c r="F84" s="44">
        <f>IF(E84="","",IFERROR(VLOOKUP(E84,Products!$A$5:$B$204,2,FALSE),"SKU not found"))</f>
        <v/>
      </c>
      <c r="G84" s="25" t="n">
        <v>2</v>
      </c>
      <c r="H84" s="30" t="n">
        <v>24</v>
      </c>
      <c r="I84" s="40">
        <f>IF(OR(E84="",G84=""),"",ROUND(G84*H84,2))</f>
        <v/>
      </c>
      <c r="J84" s="40">
        <f>IF(E84="","",IFERROR(VLOOKUP(E84,Products!$A$5:$F$204,6,FALSE),0))</f>
        <v/>
      </c>
      <c r="K84" s="40">
        <f>IF(I84="","",ROUND(G84*J84,2))</f>
        <v/>
      </c>
      <c r="L84" s="40">
        <f>IF(I84="","",I84-K84)</f>
        <v/>
      </c>
      <c r="M84" s="45">
        <f>IF(B84="","",YEAR(B84)*100+MONTH(B84))</f>
        <v/>
      </c>
    </row>
    <row r="85">
      <c r="A85" s="24" t="inlineStr">
        <is>
          <t>SO-5081</t>
        </is>
      </c>
      <c r="B85" s="43" t="n">
        <v>46218</v>
      </c>
      <c r="C85" s="24" t="inlineStr">
        <is>
          <t>Example Boutique</t>
        </is>
      </c>
      <c r="D85" s="24" t="inlineStr">
        <is>
          <t>Wholesale</t>
        </is>
      </c>
      <c r="E85" s="24" t="inlineStr">
        <is>
          <t>NB-A5-DOT</t>
        </is>
      </c>
      <c r="F85" s="44">
        <f>IF(E85="","",IFERROR(VLOOKUP(E85,Products!$A$5:$B$204,2,FALSE),"SKU not found"))</f>
        <v/>
      </c>
      <c r="G85" s="25" t="n">
        <v>12</v>
      </c>
      <c r="H85" s="30" t="n">
        <v>7.2</v>
      </c>
      <c r="I85" s="40">
        <f>IF(OR(E85="",G85=""),"",ROUND(G85*H85,2))</f>
        <v/>
      </c>
      <c r="J85" s="40">
        <f>IF(E85="","",IFERROR(VLOOKUP(E85,Products!$A$5:$F$204,6,FALSE),0))</f>
        <v/>
      </c>
      <c r="K85" s="40">
        <f>IF(I85="","",ROUND(G85*J85,2))</f>
        <v/>
      </c>
      <c r="L85" s="40">
        <f>IF(I85="","",I85-K85)</f>
        <v/>
      </c>
      <c r="M85" s="45">
        <f>IF(B85="","",YEAR(B85)*100+MONTH(B85))</f>
        <v/>
      </c>
    </row>
    <row r="86">
      <c r="A86" s="24" t="inlineStr">
        <is>
          <t>SO-5082</t>
        </is>
      </c>
      <c r="B86" s="43" t="n">
        <v>46220</v>
      </c>
      <c r="C86" s="24" t="inlineStr">
        <is>
          <t>Online customer</t>
        </is>
      </c>
      <c r="D86" s="24" t="inlineStr">
        <is>
          <t>Shopify</t>
        </is>
      </c>
      <c r="E86" s="24" t="inlineStr">
        <is>
          <t>TEE-ORG-WHT-M</t>
        </is>
      </c>
      <c r="F86" s="44">
        <f>IF(E86="","",IFERROR(VLOOKUP(E86,Products!$A$5:$B$204,2,FALSE),"SKU not found"))</f>
        <v/>
      </c>
      <c r="G86" s="25" t="n">
        <v>2</v>
      </c>
      <c r="H86" s="30" t="n">
        <v>24</v>
      </c>
      <c r="I86" s="40">
        <f>IF(OR(E86="",G86=""),"",ROUND(G86*H86,2))</f>
        <v/>
      </c>
      <c r="J86" s="40">
        <f>IF(E86="","",IFERROR(VLOOKUP(E86,Products!$A$5:$F$204,6,FALSE),0))</f>
        <v/>
      </c>
      <c r="K86" s="40">
        <f>IF(I86="","",ROUND(G86*J86,2))</f>
        <v/>
      </c>
      <c r="L86" s="40">
        <f>IF(I86="","",I86-K86)</f>
        <v/>
      </c>
      <c r="M86" s="45">
        <f>IF(B86="","",YEAR(B86)*100+MONTH(B86))</f>
        <v/>
      </c>
    </row>
    <row r="87">
      <c r="A87" s="24" t="inlineStr">
        <is>
          <t>SO-5083</t>
        </is>
      </c>
      <c r="B87" s="43" t="n">
        <v>46225</v>
      </c>
      <c r="C87" s="24" t="inlineStr">
        <is>
          <t>Example Boutique</t>
        </is>
      </c>
      <c r="D87" s="24" t="inlineStr">
        <is>
          <t>Wholesale</t>
        </is>
      </c>
      <c r="E87" s="24" t="inlineStr">
        <is>
          <t>NB-A5-DOT</t>
        </is>
      </c>
      <c r="F87" s="44">
        <f>IF(E87="","",IFERROR(VLOOKUP(E87,Products!$A$5:$B$204,2,FALSE),"SKU not found"))</f>
        <v/>
      </c>
      <c r="G87" s="25" t="n">
        <v>13</v>
      </c>
      <c r="H87" s="30" t="n">
        <v>7.2</v>
      </c>
      <c r="I87" s="40">
        <f>IF(OR(E87="",G87=""),"",ROUND(G87*H87,2))</f>
        <v/>
      </c>
      <c r="J87" s="40">
        <f>IF(E87="","",IFERROR(VLOOKUP(E87,Products!$A$5:$F$204,6,FALSE),0))</f>
        <v/>
      </c>
      <c r="K87" s="40">
        <f>IF(I87="","",ROUND(G87*J87,2))</f>
        <v/>
      </c>
      <c r="L87" s="40">
        <f>IF(I87="","",I87-K87)</f>
        <v/>
      </c>
      <c r="M87" s="45">
        <f>IF(B87="","",YEAR(B87)*100+MONTH(B87))</f>
        <v/>
      </c>
    </row>
    <row r="88">
      <c r="A88" s="24" t="inlineStr">
        <is>
          <t>SO-5084</t>
        </is>
      </c>
      <c r="B88" s="43" t="n">
        <v>46227</v>
      </c>
      <c r="C88" s="24" t="inlineStr">
        <is>
          <t>Online customer</t>
        </is>
      </c>
      <c r="D88" s="24" t="inlineStr">
        <is>
          <t>WooCommerce</t>
        </is>
      </c>
      <c r="E88" s="24" t="inlineStr">
        <is>
          <t>NB-A5-DOT</t>
        </is>
      </c>
      <c r="F88" s="44">
        <f>IF(E88="","",IFERROR(VLOOKUP(E88,Products!$A$5:$B$204,2,FALSE),"SKU not found"))</f>
        <v/>
      </c>
      <c r="G88" s="25" t="n">
        <v>1</v>
      </c>
      <c r="H88" s="30" t="n">
        <v>12</v>
      </c>
      <c r="I88" s="40">
        <f>IF(OR(E88="",G88=""),"",ROUND(G88*H88,2))</f>
        <v/>
      </c>
      <c r="J88" s="40">
        <f>IF(E88="","",IFERROR(VLOOKUP(E88,Products!$A$5:$F$204,6,FALSE),0))</f>
        <v/>
      </c>
      <c r="K88" s="40">
        <f>IF(I88="","",ROUND(G88*J88,2))</f>
        <v/>
      </c>
      <c r="L88" s="40">
        <f>IF(I88="","",I88-K88)</f>
        <v/>
      </c>
      <c r="M88" s="45">
        <f>IF(B88="","",YEAR(B88)*100+MONTH(B88))</f>
        <v/>
      </c>
    </row>
    <row r="89">
      <c r="A89" s="24" t="inlineStr">
        <is>
          <t>SO-5085</t>
        </is>
      </c>
      <c r="B89" s="43" t="n">
        <v>46238</v>
      </c>
      <c r="C89" s="24" t="inlineStr">
        <is>
          <t>Walk-in customer</t>
        </is>
      </c>
      <c r="D89" s="24" t="inlineStr">
        <is>
          <t>WooCommerce</t>
        </is>
      </c>
      <c r="E89" s="24" t="inlineStr">
        <is>
          <t>TOTE-NAT-01</t>
        </is>
      </c>
      <c r="F89" s="44">
        <f>IF(E89="","",IFERROR(VLOOKUP(E89,Products!$A$5:$B$204,2,FALSE),"SKU not found"))</f>
        <v/>
      </c>
      <c r="G89" s="25" t="n">
        <v>3</v>
      </c>
      <c r="H89" s="30" t="n">
        <v>16</v>
      </c>
      <c r="I89" s="40">
        <f>IF(OR(E89="",G89=""),"",ROUND(G89*H89,2))</f>
        <v/>
      </c>
      <c r="J89" s="40">
        <f>IF(E89="","",IFERROR(VLOOKUP(E89,Products!$A$5:$F$204,6,FALSE),0))</f>
        <v/>
      </c>
      <c r="K89" s="40">
        <f>IF(I89="","",ROUND(G89*J89,2))</f>
        <v/>
      </c>
      <c r="L89" s="40">
        <f>IF(I89="","",I89-K89)</f>
        <v/>
      </c>
      <c r="M89" s="45">
        <f>IF(B89="","",YEAR(B89)*100+MONTH(B89))</f>
        <v/>
      </c>
    </row>
    <row r="90">
      <c r="A90" s="24" t="inlineStr">
        <is>
          <t>SO-5086</t>
        </is>
      </c>
      <c r="B90" s="43" t="n">
        <v>46240</v>
      </c>
      <c r="C90" s="24" t="inlineStr">
        <is>
          <t>Online customer</t>
        </is>
      </c>
      <c r="D90" s="24" t="inlineStr">
        <is>
          <t>Shopify</t>
        </is>
      </c>
      <c r="E90" s="24" t="inlineStr">
        <is>
          <t>MUG-CER-SND</t>
        </is>
      </c>
      <c r="F90" s="44">
        <f>IF(E90="","",IFERROR(VLOOKUP(E90,Products!$A$5:$B$204,2,FALSE),"SKU not found"))</f>
        <v/>
      </c>
      <c r="G90" s="25" t="n">
        <v>4</v>
      </c>
      <c r="H90" s="30" t="n">
        <v>18</v>
      </c>
      <c r="I90" s="40">
        <f>IF(OR(E90="",G90=""),"",ROUND(G90*H90,2))</f>
        <v/>
      </c>
      <c r="J90" s="40">
        <f>IF(E90="","",IFERROR(VLOOKUP(E90,Products!$A$5:$F$204,6,FALSE),0))</f>
        <v/>
      </c>
      <c r="K90" s="40">
        <f>IF(I90="","",ROUND(G90*J90,2))</f>
        <v/>
      </c>
      <c r="L90" s="40">
        <f>IF(I90="","",I90-K90)</f>
        <v/>
      </c>
      <c r="M90" s="45">
        <f>IF(B90="","",YEAR(B90)*100+MONTH(B90))</f>
        <v/>
      </c>
    </row>
    <row r="91">
      <c r="A91" s="24" t="inlineStr">
        <is>
          <t>SO-5087</t>
        </is>
      </c>
      <c r="B91" s="43" t="n">
        <v>46246</v>
      </c>
      <c r="C91" s="24" t="inlineStr">
        <is>
          <t>Walk-in customer</t>
        </is>
      </c>
      <c r="D91" s="24" t="inlineStr">
        <is>
          <t>Amazon</t>
        </is>
      </c>
      <c r="E91" s="24" t="inlineStr">
        <is>
          <t>TOTE-NAT-01</t>
        </is>
      </c>
      <c r="F91" s="44">
        <f>IF(E91="","",IFERROR(VLOOKUP(E91,Products!$A$5:$B$204,2,FALSE),"SKU not found"))</f>
        <v/>
      </c>
      <c r="G91" s="25" t="n">
        <v>3</v>
      </c>
      <c r="H91" s="30" t="n">
        <v>16</v>
      </c>
      <c r="I91" s="40">
        <f>IF(OR(E91="",G91=""),"",ROUND(G91*H91,2))</f>
        <v/>
      </c>
      <c r="J91" s="40">
        <f>IF(E91="","",IFERROR(VLOOKUP(E91,Products!$A$5:$F$204,6,FALSE),0))</f>
        <v/>
      </c>
      <c r="K91" s="40">
        <f>IF(I91="","",ROUND(G91*J91,2))</f>
        <v/>
      </c>
      <c r="L91" s="40">
        <f>IF(I91="","",I91-K91)</f>
        <v/>
      </c>
      <c r="M91" s="45">
        <f>IF(B91="","",YEAR(B91)*100+MONTH(B91))</f>
        <v/>
      </c>
    </row>
    <row r="92">
      <c r="A92" s="24" t="inlineStr">
        <is>
          <t>SO-5088</t>
        </is>
      </c>
      <c r="B92" s="43" t="n">
        <v>46246</v>
      </c>
      <c r="C92" s="24" t="inlineStr">
        <is>
          <t>Online customer</t>
        </is>
      </c>
      <c r="D92" s="24" t="inlineStr">
        <is>
          <t>WooCommerce</t>
        </is>
      </c>
      <c r="E92" s="24" t="inlineStr">
        <is>
          <t>SOCK-MER-BLK</t>
        </is>
      </c>
      <c r="F92" s="44">
        <f>IF(E92="","",IFERROR(VLOOKUP(E92,Products!$A$5:$B$204,2,FALSE),"SKU not found"))</f>
        <v/>
      </c>
      <c r="G92" s="25" t="n">
        <v>1</v>
      </c>
      <c r="H92" s="30" t="n">
        <v>17</v>
      </c>
      <c r="I92" s="40">
        <f>IF(OR(E92="",G92=""),"",ROUND(G92*H92,2))</f>
        <v/>
      </c>
      <c r="J92" s="40">
        <f>IF(E92="","",IFERROR(VLOOKUP(E92,Products!$A$5:$F$204,6,FALSE),0))</f>
        <v/>
      </c>
      <c r="K92" s="40">
        <f>IF(I92="","",ROUND(G92*J92,2))</f>
        <v/>
      </c>
      <c r="L92" s="40">
        <f>IF(I92="","",I92-K92)</f>
        <v/>
      </c>
      <c r="M92" s="45">
        <f>IF(B92="","",YEAR(B92)*100+MONTH(B92))</f>
        <v/>
      </c>
    </row>
    <row r="93">
      <c r="A93" s="24" t="inlineStr">
        <is>
          <t>SO-5089</t>
        </is>
      </c>
      <c r="B93" s="43" t="n">
        <v>46248</v>
      </c>
      <c r="C93" s="24" t="inlineStr">
        <is>
          <t>Demo Gift Shop</t>
        </is>
      </c>
      <c r="D93" s="24" t="inlineStr">
        <is>
          <t>Wholesale</t>
        </is>
      </c>
      <c r="E93" s="24" t="inlineStr">
        <is>
          <t>NB-A5-DOT</t>
        </is>
      </c>
      <c r="F93" s="44">
        <f>IF(E93="","",IFERROR(VLOOKUP(E93,Products!$A$5:$B$204,2,FALSE),"SKU not found"))</f>
        <v/>
      </c>
      <c r="G93" s="25" t="n">
        <v>23</v>
      </c>
      <c r="H93" s="30" t="n">
        <v>7.2</v>
      </c>
      <c r="I93" s="40">
        <f>IF(OR(E93="",G93=""),"",ROUND(G93*H93,2))</f>
        <v/>
      </c>
      <c r="J93" s="40">
        <f>IF(E93="","",IFERROR(VLOOKUP(E93,Products!$A$5:$F$204,6,FALSE),0))</f>
        <v/>
      </c>
      <c r="K93" s="40">
        <f>IF(I93="","",ROUND(G93*J93,2))</f>
        <v/>
      </c>
      <c r="L93" s="40">
        <f>IF(I93="","",I93-K93)</f>
        <v/>
      </c>
      <c r="M93" s="45">
        <f>IF(B93="","",YEAR(B93)*100+MONTH(B93))</f>
        <v/>
      </c>
    </row>
    <row r="94">
      <c r="A94" s="24" t="inlineStr">
        <is>
          <t>SO-5090</t>
        </is>
      </c>
      <c r="B94" s="43" t="n">
        <v>46250</v>
      </c>
      <c r="C94" s="24" t="inlineStr">
        <is>
          <t>Demo Gift Shop</t>
        </is>
      </c>
      <c r="D94" s="24" t="inlineStr">
        <is>
          <t>Wholesale</t>
        </is>
      </c>
      <c r="E94" s="24" t="inlineStr">
        <is>
          <t>CNDL-SOY-CDR</t>
        </is>
      </c>
      <c r="F94" s="44">
        <f>IF(E94="","",IFERROR(VLOOKUP(E94,Products!$A$5:$B$204,2,FALSE),"SKU not found"))</f>
        <v/>
      </c>
      <c r="G94" s="25" t="n">
        <v>9</v>
      </c>
      <c r="H94" s="30" t="n">
        <v>13.2</v>
      </c>
      <c r="I94" s="40">
        <f>IF(OR(E94="",G94=""),"",ROUND(G94*H94,2))</f>
        <v/>
      </c>
      <c r="J94" s="40">
        <f>IF(E94="","",IFERROR(VLOOKUP(E94,Products!$A$5:$F$204,6,FALSE),0))</f>
        <v/>
      </c>
      <c r="K94" s="40">
        <f>IF(I94="","",ROUND(G94*J94,2))</f>
        <v/>
      </c>
      <c r="L94" s="40">
        <f>IF(I94="","",I94-K94)</f>
        <v/>
      </c>
      <c r="M94" s="45">
        <f>IF(B94="","",YEAR(B94)*100+MONTH(B94))</f>
        <v/>
      </c>
    </row>
    <row r="95">
      <c r="A95" s="24" t="inlineStr">
        <is>
          <t>SO-5091</t>
        </is>
      </c>
      <c r="B95" s="43" t="n">
        <v>46251</v>
      </c>
      <c r="C95" s="24" t="inlineStr">
        <is>
          <t>Walk-in customer</t>
        </is>
      </c>
      <c r="D95" s="24" t="inlineStr">
        <is>
          <t>Amazon</t>
        </is>
      </c>
      <c r="E95" s="24" t="inlineStr">
        <is>
          <t>NB-A5-DOT</t>
        </is>
      </c>
      <c r="F95" s="44">
        <f>IF(E95="","",IFERROR(VLOOKUP(E95,Products!$A$5:$B$204,2,FALSE),"SKU not found"))</f>
        <v/>
      </c>
      <c r="G95" s="25" t="n">
        <v>3</v>
      </c>
      <c r="H95" s="30" t="n">
        <v>12</v>
      </c>
      <c r="I95" s="40">
        <f>IF(OR(E95="",G95=""),"",ROUND(G95*H95,2))</f>
        <v/>
      </c>
      <c r="J95" s="40">
        <f>IF(E95="","",IFERROR(VLOOKUP(E95,Products!$A$5:$F$204,6,FALSE),0))</f>
        <v/>
      </c>
      <c r="K95" s="40">
        <f>IF(I95="","",ROUND(G95*J95,2))</f>
        <v/>
      </c>
      <c r="L95" s="40">
        <f>IF(I95="","",I95-K95)</f>
        <v/>
      </c>
      <c r="M95" s="45">
        <f>IF(B95="","",YEAR(B95)*100+MONTH(B95))</f>
        <v/>
      </c>
    </row>
    <row r="96">
      <c r="A96" s="24" t="inlineStr">
        <is>
          <t>SO-5092</t>
        </is>
      </c>
      <c r="B96" s="43" t="n">
        <v>46255</v>
      </c>
      <c r="C96" s="24" t="inlineStr">
        <is>
          <t>Walk-in customer</t>
        </is>
      </c>
      <c r="D96" s="24" t="inlineStr">
        <is>
          <t>Shopify</t>
        </is>
      </c>
      <c r="E96" s="24" t="inlineStr">
        <is>
          <t>TEE-ORG-WHT-M</t>
        </is>
      </c>
      <c r="F96" s="44">
        <f>IF(E96="","",IFERROR(VLOOKUP(E96,Products!$A$5:$B$204,2,FALSE),"SKU not found"))</f>
        <v/>
      </c>
      <c r="G96" s="25" t="n">
        <v>2</v>
      </c>
      <c r="H96" s="30" t="n">
        <v>24</v>
      </c>
      <c r="I96" s="40">
        <f>IF(OR(E96="",G96=""),"",ROUND(G96*H96,2))</f>
        <v/>
      </c>
      <c r="J96" s="40">
        <f>IF(E96="","",IFERROR(VLOOKUP(E96,Products!$A$5:$F$204,6,FALSE),0))</f>
        <v/>
      </c>
      <c r="K96" s="40">
        <f>IF(I96="","",ROUND(G96*J96,2))</f>
        <v/>
      </c>
      <c r="L96" s="40">
        <f>IF(I96="","",I96-K96)</f>
        <v/>
      </c>
      <c r="M96" s="45">
        <f>IF(B96="","",YEAR(B96)*100+MONTH(B96))</f>
        <v/>
      </c>
    </row>
    <row r="97">
      <c r="A97" s="24" t="inlineStr">
        <is>
          <t>SO-5093</t>
        </is>
      </c>
      <c r="B97" s="43" t="n">
        <v>46257</v>
      </c>
      <c r="C97" s="24" t="inlineStr">
        <is>
          <t>Walk-in customer</t>
        </is>
      </c>
      <c r="D97" s="24" t="inlineStr">
        <is>
          <t>Shopify</t>
        </is>
      </c>
      <c r="E97" s="24" t="inlineStr">
        <is>
          <t>CNDL-SOY-CDR</t>
        </is>
      </c>
      <c r="F97" s="44">
        <f>IF(E97="","",IFERROR(VLOOKUP(E97,Products!$A$5:$B$204,2,FALSE),"SKU not found"))</f>
        <v/>
      </c>
      <c r="G97" s="25" t="n">
        <v>2</v>
      </c>
      <c r="H97" s="30" t="n">
        <v>22</v>
      </c>
      <c r="I97" s="40">
        <f>IF(OR(E97="",G97=""),"",ROUND(G97*H97,2))</f>
        <v/>
      </c>
      <c r="J97" s="40">
        <f>IF(E97="","",IFERROR(VLOOKUP(E97,Products!$A$5:$F$204,6,FALSE),0))</f>
        <v/>
      </c>
      <c r="K97" s="40">
        <f>IF(I97="","",ROUND(G97*J97,2))</f>
        <v/>
      </c>
      <c r="L97" s="40">
        <f>IF(I97="","",I97-K97)</f>
        <v/>
      </c>
      <c r="M97" s="45">
        <f>IF(B97="","",YEAR(B97)*100+MONTH(B97))</f>
        <v/>
      </c>
    </row>
    <row r="98">
      <c r="A98" s="24" t="inlineStr">
        <is>
          <t>SO-5094</t>
        </is>
      </c>
      <c r="B98" s="43" t="n">
        <v>46257</v>
      </c>
      <c r="C98" s="24" t="inlineStr">
        <is>
          <t>Online customer</t>
        </is>
      </c>
      <c r="D98" s="24" t="inlineStr">
        <is>
          <t>Shopify</t>
        </is>
      </c>
      <c r="E98" s="24" t="inlineStr">
        <is>
          <t>SOCK-MER-BLK</t>
        </is>
      </c>
      <c r="F98" s="44">
        <f>IF(E98="","",IFERROR(VLOOKUP(E98,Products!$A$5:$B$204,2,FALSE),"SKU not found"))</f>
        <v/>
      </c>
      <c r="G98" s="25" t="n">
        <v>3</v>
      </c>
      <c r="H98" s="30" t="n">
        <v>17</v>
      </c>
      <c r="I98" s="40">
        <f>IF(OR(E98="",G98=""),"",ROUND(G98*H98,2))</f>
        <v/>
      </c>
      <c r="J98" s="40">
        <f>IF(E98="","",IFERROR(VLOOKUP(E98,Products!$A$5:$F$204,6,FALSE),0))</f>
        <v/>
      </c>
      <c r="K98" s="40">
        <f>IF(I98="","",ROUND(G98*J98,2))</f>
        <v/>
      </c>
      <c r="L98" s="40">
        <f>IF(I98="","",I98-K98)</f>
        <v/>
      </c>
      <c r="M98" s="45">
        <f>IF(B98="","",YEAR(B98)*100+MONTH(B98))</f>
        <v/>
      </c>
    </row>
    <row r="99">
      <c r="A99" s="24" t="inlineStr">
        <is>
          <t>SO-5095</t>
        </is>
      </c>
      <c r="B99" s="43" t="n">
        <v>46259</v>
      </c>
      <c r="C99" s="24" t="inlineStr">
        <is>
          <t>Sample Concept Store</t>
        </is>
      </c>
      <c r="D99" s="24" t="inlineStr">
        <is>
          <t>Wholesale</t>
        </is>
      </c>
      <c r="E99" s="24" t="inlineStr">
        <is>
          <t>TOTE-NAT-01</t>
        </is>
      </c>
      <c r="F99" s="44">
        <f>IF(E99="","",IFERROR(VLOOKUP(E99,Products!$A$5:$B$204,2,FALSE),"SKU not found"))</f>
        <v/>
      </c>
      <c r="G99" s="25" t="n">
        <v>22</v>
      </c>
      <c r="H99" s="30" t="n">
        <v>9.6</v>
      </c>
      <c r="I99" s="40">
        <f>IF(OR(E99="",G99=""),"",ROUND(G99*H99,2))</f>
        <v/>
      </c>
      <c r="J99" s="40">
        <f>IF(E99="","",IFERROR(VLOOKUP(E99,Products!$A$5:$F$204,6,FALSE),0))</f>
        <v/>
      </c>
      <c r="K99" s="40">
        <f>IF(I99="","",ROUND(G99*J99,2))</f>
        <v/>
      </c>
      <c r="L99" s="40">
        <f>IF(I99="","",I99-K99)</f>
        <v/>
      </c>
      <c r="M99" s="45">
        <f>IF(B99="","",YEAR(B99)*100+MONTH(B99))</f>
        <v/>
      </c>
    </row>
    <row r="100">
      <c r="A100" s="24" t="inlineStr">
        <is>
          <t>SO-5096</t>
        </is>
      </c>
      <c r="B100" s="43" t="n">
        <v>46261</v>
      </c>
      <c r="C100" s="24" t="inlineStr">
        <is>
          <t>Sample Concept Store</t>
        </is>
      </c>
      <c r="D100" s="24" t="inlineStr">
        <is>
          <t>Wholesale</t>
        </is>
      </c>
      <c r="E100" s="24" t="inlineStr">
        <is>
          <t>TOTE-NAT-01</t>
        </is>
      </c>
      <c r="F100" s="44">
        <f>IF(E100="","",IFERROR(VLOOKUP(E100,Products!$A$5:$B$204,2,FALSE),"SKU not found"))</f>
        <v/>
      </c>
      <c r="G100" s="25" t="n">
        <v>28</v>
      </c>
      <c r="H100" s="30" t="n">
        <v>9.6</v>
      </c>
      <c r="I100" s="40">
        <f>IF(OR(E100="",G100=""),"",ROUND(G100*H100,2))</f>
        <v/>
      </c>
      <c r="J100" s="40">
        <f>IF(E100="","",IFERROR(VLOOKUP(E100,Products!$A$5:$F$204,6,FALSE),0))</f>
        <v/>
      </c>
      <c r="K100" s="40">
        <f>IF(I100="","",ROUND(G100*J100,2))</f>
        <v/>
      </c>
      <c r="L100" s="40">
        <f>IF(I100="","",I100-K100)</f>
        <v/>
      </c>
      <c r="M100" s="45">
        <f>IF(B100="","",YEAR(B100)*100+MONTH(B100))</f>
        <v/>
      </c>
    </row>
    <row r="101">
      <c r="A101" s="24" t="inlineStr">
        <is>
          <t>SO-5097</t>
        </is>
      </c>
      <c r="B101" s="43" t="n">
        <v>46267</v>
      </c>
      <c r="C101" s="24" t="inlineStr">
        <is>
          <t>Walk-in customer</t>
        </is>
      </c>
      <c r="D101" s="24" t="inlineStr">
        <is>
          <t>WooCommerce</t>
        </is>
      </c>
      <c r="E101" s="24" t="inlineStr">
        <is>
          <t>BKPK-RLL-OLV</t>
        </is>
      </c>
      <c r="F101" s="44">
        <f>IF(E101="","",IFERROR(VLOOKUP(E101,Products!$A$5:$B$204,2,FALSE),"SKU not found"))</f>
        <v/>
      </c>
      <c r="G101" s="25" t="n">
        <v>1</v>
      </c>
      <c r="H101" s="30" t="n">
        <v>79</v>
      </c>
      <c r="I101" s="40">
        <f>IF(OR(E101="",G101=""),"",ROUND(G101*H101,2))</f>
        <v/>
      </c>
      <c r="J101" s="40">
        <f>IF(E101="","",IFERROR(VLOOKUP(E101,Products!$A$5:$F$204,6,FALSE),0))</f>
        <v/>
      </c>
      <c r="K101" s="40">
        <f>IF(I101="","",ROUND(G101*J101,2))</f>
        <v/>
      </c>
      <c r="L101" s="40">
        <f>IF(I101="","",I101-K101)</f>
        <v/>
      </c>
      <c r="M101" s="45">
        <f>IF(B101="","",YEAR(B101)*100+MONTH(B101))</f>
        <v/>
      </c>
    </row>
    <row r="102">
      <c r="A102" s="24" t="inlineStr">
        <is>
          <t>SO-5098</t>
        </is>
      </c>
      <c r="B102" s="43" t="n">
        <v>46268</v>
      </c>
      <c r="C102" s="24" t="inlineStr">
        <is>
          <t>Online customer</t>
        </is>
      </c>
      <c r="D102" s="24" t="inlineStr">
        <is>
          <t>Shopify</t>
        </is>
      </c>
      <c r="E102" s="24" t="inlineStr">
        <is>
          <t>PEN-GEL-BLK-3</t>
        </is>
      </c>
      <c r="F102" s="44">
        <f>IF(E102="","",IFERROR(VLOOKUP(E102,Products!$A$5:$B$204,2,FALSE),"SKU not found"))</f>
        <v/>
      </c>
      <c r="G102" s="25" t="n">
        <v>2</v>
      </c>
      <c r="H102" s="30" t="n">
        <v>8.5</v>
      </c>
      <c r="I102" s="40">
        <f>IF(OR(E102="",G102=""),"",ROUND(G102*H102,2))</f>
        <v/>
      </c>
      <c r="J102" s="40">
        <f>IF(E102="","",IFERROR(VLOOKUP(E102,Products!$A$5:$F$204,6,FALSE),0))</f>
        <v/>
      </c>
      <c r="K102" s="40">
        <f>IF(I102="","",ROUND(G102*J102,2))</f>
        <v/>
      </c>
      <c r="L102" s="40">
        <f>IF(I102="","",I102-K102)</f>
        <v/>
      </c>
      <c r="M102" s="45">
        <f>IF(B102="","",YEAR(B102)*100+MONTH(B102))</f>
        <v/>
      </c>
    </row>
    <row r="103">
      <c r="A103" s="24" t="inlineStr">
        <is>
          <t>SO-5099</t>
        </is>
      </c>
      <c r="B103" s="43" t="n">
        <v>46268</v>
      </c>
      <c r="C103" s="24" t="inlineStr">
        <is>
          <t>Sample Concept Store</t>
        </is>
      </c>
      <c r="D103" s="24" t="inlineStr">
        <is>
          <t>Wholesale</t>
        </is>
      </c>
      <c r="E103" s="24" t="inlineStr">
        <is>
          <t>SOCK-MER-BLK</t>
        </is>
      </c>
      <c r="F103" s="44">
        <f>IF(E103="","",IFERROR(VLOOKUP(E103,Products!$A$5:$B$204,2,FALSE),"SKU not found"))</f>
        <v/>
      </c>
      <c r="G103" s="25" t="n">
        <v>11</v>
      </c>
      <c r="H103" s="30" t="n">
        <v>10.2</v>
      </c>
      <c r="I103" s="40">
        <f>IF(OR(E103="",G103=""),"",ROUND(G103*H103,2))</f>
        <v/>
      </c>
      <c r="J103" s="40">
        <f>IF(E103="","",IFERROR(VLOOKUP(E103,Products!$A$5:$F$204,6,FALSE),0))</f>
        <v/>
      </c>
      <c r="K103" s="40">
        <f>IF(I103="","",ROUND(G103*J103,2))</f>
        <v/>
      </c>
      <c r="L103" s="40">
        <f>IF(I103="","",I103-K103)</f>
        <v/>
      </c>
      <c r="M103" s="45">
        <f>IF(B103="","",YEAR(B103)*100+MONTH(B103))</f>
        <v/>
      </c>
    </row>
    <row r="104">
      <c r="A104" s="24" t="inlineStr">
        <is>
          <t>SO-5100</t>
        </is>
      </c>
      <c r="B104" s="43" t="n">
        <v>46269</v>
      </c>
      <c r="C104" s="24" t="inlineStr">
        <is>
          <t>Online customer</t>
        </is>
      </c>
      <c r="D104" s="24" t="inlineStr">
        <is>
          <t>Shopify</t>
        </is>
      </c>
      <c r="E104" s="24" t="inlineStr">
        <is>
          <t>TOTE-NAT-01</t>
        </is>
      </c>
      <c r="F104" s="44">
        <f>IF(E104="","",IFERROR(VLOOKUP(E104,Products!$A$5:$B$204,2,FALSE),"SKU not found"))</f>
        <v/>
      </c>
      <c r="G104" s="25" t="n">
        <v>1</v>
      </c>
      <c r="H104" s="30" t="n">
        <v>16</v>
      </c>
      <c r="I104" s="40">
        <f>IF(OR(E104="",G104=""),"",ROUND(G104*H104,2))</f>
        <v/>
      </c>
      <c r="J104" s="40">
        <f>IF(E104="","",IFERROR(VLOOKUP(E104,Products!$A$5:$F$204,6,FALSE),0))</f>
        <v/>
      </c>
      <c r="K104" s="40">
        <f>IF(I104="","",ROUND(G104*J104,2))</f>
        <v/>
      </c>
      <c r="L104" s="40">
        <f>IF(I104="","",I104-K104)</f>
        <v/>
      </c>
      <c r="M104" s="45">
        <f>IF(B104="","",YEAR(B104)*100+MONTH(B104))</f>
        <v/>
      </c>
    </row>
    <row r="105">
      <c r="A105" s="24" t="inlineStr">
        <is>
          <t>SO-5101</t>
        </is>
      </c>
      <c r="B105" s="43" t="n">
        <v>46272</v>
      </c>
      <c r="C105" s="24" t="inlineStr">
        <is>
          <t>Example Boutique</t>
        </is>
      </c>
      <c r="D105" s="24" t="inlineStr">
        <is>
          <t>Wholesale</t>
        </is>
      </c>
      <c r="E105" s="24" t="inlineStr">
        <is>
          <t>CNDL-SOY-CDR</t>
        </is>
      </c>
      <c r="F105" s="44">
        <f>IF(E105="","",IFERROR(VLOOKUP(E105,Products!$A$5:$B$204,2,FALSE),"SKU not found"))</f>
        <v/>
      </c>
      <c r="G105" s="25" t="n">
        <v>7</v>
      </c>
      <c r="H105" s="30" t="n">
        <v>13.2</v>
      </c>
      <c r="I105" s="40">
        <f>IF(OR(E105="",G105=""),"",ROUND(G105*H105,2))</f>
        <v/>
      </c>
      <c r="J105" s="40">
        <f>IF(E105="","",IFERROR(VLOOKUP(E105,Products!$A$5:$F$204,6,FALSE),0))</f>
        <v/>
      </c>
      <c r="K105" s="40">
        <f>IF(I105="","",ROUND(G105*J105,2))</f>
        <v/>
      </c>
      <c r="L105" s="40">
        <f>IF(I105="","",I105-K105)</f>
        <v/>
      </c>
      <c r="M105" s="45">
        <f>IF(B105="","",YEAR(B105)*100+MONTH(B105))</f>
        <v/>
      </c>
    </row>
    <row r="106">
      <c r="A106" s="24" t="inlineStr">
        <is>
          <t>SO-5102</t>
        </is>
      </c>
      <c r="B106" s="43" t="n">
        <v>46273</v>
      </c>
      <c r="C106" s="24" t="inlineStr">
        <is>
          <t>Walk-in customer</t>
        </is>
      </c>
      <c r="D106" s="24" t="inlineStr">
        <is>
          <t>Shopify</t>
        </is>
      </c>
      <c r="E106" s="24" t="inlineStr">
        <is>
          <t>SOCK-MER-BLK</t>
        </is>
      </c>
      <c r="F106" s="44">
        <f>IF(E106="","",IFERROR(VLOOKUP(E106,Products!$A$5:$B$204,2,FALSE),"SKU not found"))</f>
        <v/>
      </c>
      <c r="G106" s="25" t="n">
        <v>2</v>
      </c>
      <c r="H106" s="30" t="n">
        <v>17</v>
      </c>
      <c r="I106" s="40">
        <f>IF(OR(E106="",G106=""),"",ROUND(G106*H106,2))</f>
        <v/>
      </c>
      <c r="J106" s="40">
        <f>IF(E106="","",IFERROR(VLOOKUP(E106,Products!$A$5:$F$204,6,FALSE),0))</f>
        <v/>
      </c>
      <c r="K106" s="40">
        <f>IF(I106="","",ROUND(G106*J106,2))</f>
        <v/>
      </c>
      <c r="L106" s="40">
        <f>IF(I106="","",I106-K106)</f>
        <v/>
      </c>
      <c r="M106" s="45">
        <f>IF(B106="","",YEAR(B106)*100+MONTH(B106))</f>
        <v/>
      </c>
    </row>
    <row r="107">
      <c r="A107" s="24" t="inlineStr">
        <is>
          <t>SO-5103</t>
        </is>
      </c>
      <c r="B107" s="43" t="n">
        <v>46278</v>
      </c>
      <c r="C107" s="24" t="inlineStr">
        <is>
          <t>Sample Concept Store</t>
        </is>
      </c>
      <c r="D107" s="24" t="inlineStr">
        <is>
          <t>Wholesale</t>
        </is>
      </c>
      <c r="E107" s="24" t="inlineStr">
        <is>
          <t>MUG-CER-SND</t>
        </is>
      </c>
      <c r="F107" s="44">
        <f>IF(E107="","",IFERROR(VLOOKUP(E107,Products!$A$5:$B$204,2,FALSE),"SKU not found"))</f>
        <v/>
      </c>
      <c r="G107" s="25" t="n">
        <v>6</v>
      </c>
      <c r="H107" s="30" t="n">
        <v>10.8</v>
      </c>
      <c r="I107" s="40">
        <f>IF(OR(E107="",G107=""),"",ROUND(G107*H107,2))</f>
        <v/>
      </c>
      <c r="J107" s="40">
        <f>IF(E107="","",IFERROR(VLOOKUP(E107,Products!$A$5:$F$204,6,FALSE),0))</f>
        <v/>
      </c>
      <c r="K107" s="40">
        <f>IF(I107="","",ROUND(G107*J107,2))</f>
        <v/>
      </c>
      <c r="L107" s="40">
        <f>IF(I107="","",I107-K107)</f>
        <v/>
      </c>
      <c r="M107" s="45">
        <f>IF(B107="","",YEAR(B107)*100+MONTH(B107))</f>
        <v/>
      </c>
    </row>
    <row r="108">
      <c r="A108" s="24" t="inlineStr">
        <is>
          <t>SO-5104</t>
        </is>
      </c>
      <c r="B108" s="43" t="n">
        <v>46279</v>
      </c>
      <c r="C108" s="24" t="inlineStr">
        <is>
          <t>Demo Gift Shop</t>
        </is>
      </c>
      <c r="D108" s="24" t="inlineStr">
        <is>
          <t>Wholesale</t>
        </is>
      </c>
      <c r="E108" s="24" t="inlineStr">
        <is>
          <t>TEE-ORG-BLK-M</t>
        </is>
      </c>
      <c r="F108" s="44">
        <f>IF(E108="","",IFERROR(VLOOKUP(E108,Products!$A$5:$B$204,2,FALSE),"SKU not found"))</f>
        <v/>
      </c>
      <c r="G108" s="25" t="n">
        <v>12</v>
      </c>
      <c r="H108" s="30" t="n">
        <v>14.4</v>
      </c>
      <c r="I108" s="40">
        <f>IF(OR(E108="",G108=""),"",ROUND(G108*H108,2))</f>
        <v/>
      </c>
      <c r="J108" s="40">
        <f>IF(E108="","",IFERROR(VLOOKUP(E108,Products!$A$5:$F$204,6,FALSE),0))</f>
        <v/>
      </c>
      <c r="K108" s="40">
        <f>IF(I108="","",ROUND(G108*J108,2))</f>
        <v/>
      </c>
      <c r="L108" s="40">
        <f>IF(I108="","",I108-K108)</f>
        <v/>
      </c>
      <c r="M108" s="45">
        <f>IF(B108="","",YEAR(B108)*100+MONTH(B108))</f>
        <v/>
      </c>
    </row>
    <row r="109">
      <c r="A109" s="24" t="inlineStr">
        <is>
          <t>SO-5105</t>
        </is>
      </c>
      <c r="B109" s="43" t="n">
        <v>46285</v>
      </c>
      <c r="C109" s="24" t="inlineStr">
        <is>
          <t>Online customer</t>
        </is>
      </c>
      <c r="D109" s="24" t="inlineStr">
        <is>
          <t>Shopify</t>
        </is>
      </c>
      <c r="E109" s="24" t="inlineStr">
        <is>
          <t>TEE-ORG-BLK-M</t>
        </is>
      </c>
      <c r="F109" s="44">
        <f>IF(E109="","",IFERROR(VLOOKUP(E109,Products!$A$5:$B$204,2,FALSE),"SKU not found"))</f>
        <v/>
      </c>
      <c r="G109" s="25" t="n">
        <v>2</v>
      </c>
      <c r="H109" s="30" t="n">
        <v>24</v>
      </c>
      <c r="I109" s="40">
        <f>IF(OR(E109="",G109=""),"",ROUND(G109*H109,2))</f>
        <v/>
      </c>
      <c r="J109" s="40">
        <f>IF(E109="","",IFERROR(VLOOKUP(E109,Products!$A$5:$F$204,6,FALSE),0))</f>
        <v/>
      </c>
      <c r="K109" s="40">
        <f>IF(I109="","",ROUND(G109*J109,2))</f>
        <v/>
      </c>
      <c r="L109" s="40">
        <f>IF(I109="","",I109-K109)</f>
        <v/>
      </c>
      <c r="M109" s="45">
        <f>IF(B109="","",YEAR(B109)*100+MONTH(B109))</f>
        <v/>
      </c>
    </row>
    <row r="110">
      <c r="A110" s="24" t="inlineStr">
        <is>
          <t>SO-5106</t>
        </is>
      </c>
      <c r="B110" s="43" t="n">
        <v>46285</v>
      </c>
      <c r="C110" s="24" t="inlineStr">
        <is>
          <t>Walk-in customer</t>
        </is>
      </c>
      <c r="D110" s="24" t="inlineStr">
        <is>
          <t>Shopify</t>
        </is>
      </c>
      <c r="E110" s="24" t="inlineStr">
        <is>
          <t>CNDL-SOY-CDR</t>
        </is>
      </c>
      <c r="F110" s="44">
        <f>IF(E110="","",IFERROR(VLOOKUP(E110,Products!$A$5:$B$204,2,FALSE),"SKU not found"))</f>
        <v/>
      </c>
      <c r="G110" s="25" t="n">
        <v>2</v>
      </c>
      <c r="H110" s="30" t="n">
        <v>22</v>
      </c>
      <c r="I110" s="40">
        <f>IF(OR(E110="",G110=""),"",ROUND(G110*H110,2))</f>
        <v/>
      </c>
      <c r="J110" s="40">
        <f>IF(E110="","",IFERROR(VLOOKUP(E110,Products!$A$5:$F$204,6,FALSE),0))</f>
        <v/>
      </c>
      <c r="K110" s="40">
        <f>IF(I110="","",ROUND(G110*J110,2))</f>
        <v/>
      </c>
      <c r="L110" s="40">
        <f>IF(I110="","",I110-K110)</f>
        <v/>
      </c>
      <c r="M110" s="45">
        <f>IF(B110="","",YEAR(B110)*100+MONTH(B110))</f>
        <v/>
      </c>
    </row>
    <row r="111">
      <c r="A111" s="24" t="inlineStr">
        <is>
          <t>SO-5107</t>
        </is>
      </c>
      <c r="B111" s="43" t="n">
        <v>46289</v>
      </c>
      <c r="C111" s="24" t="inlineStr">
        <is>
          <t>Walk-in customer</t>
        </is>
      </c>
      <c r="D111" s="24" t="inlineStr">
        <is>
          <t>Shopify</t>
        </is>
      </c>
      <c r="E111" s="24" t="inlineStr">
        <is>
          <t>HOOD-FLC-GRY-L</t>
        </is>
      </c>
      <c r="F111" s="44">
        <f>IF(E111="","",IFERROR(VLOOKUP(E111,Products!$A$5:$B$204,2,FALSE),"SKU not found"))</f>
        <v/>
      </c>
      <c r="G111" s="25" t="n">
        <v>1</v>
      </c>
      <c r="H111" s="30" t="n">
        <v>55</v>
      </c>
      <c r="I111" s="40">
        <f>IF(OR(E111="",G111=""),"",ROUND(G111*H111,2))</f>
        <v/>
      </c>
      <c r="J111" s="40">
        <f>IF(E111="","",IFERROR(VLOOKUP(E111,Products!$A$5:$F$204,6,FALSE),0))</f>
        <v/>
      </c>
      <c r="K111" s="40">
        <f>IF(I111="","",ROUND(G111*J111,2))</f>
        <v/>
      </c>
      <c r="L111" s="40">
        <f>IF(I111="","",I111-K111)</f>
        <v/>
      </c>
      <c r="M111" s="45">
        <f>IF(B111="","",YEAR(B111)*100+MONTH(B111))</f>
        <v/>
      </c>
    </row>
    <row r="112">
      <c r="A112" s="24" t="inlineStr">
        <is>
          <t>SO-5108</t>
        </is>
      </c>
      <c r="B112" s="43" t="n">
        <v>46290</v>
      </c>
      <c r="C112" s="24" t="inlineStr">
        <is>
          <t>Online customer</t>
        </is>
      </c>
      <c r="D112" s="24" t="inlineStr">
        <is>
          <t>Shopify</t>
        </is>
      </c>
      <c r="E112" s="24" t="inlineStr">
        <is>
          <t>TEE-ORG-WHT-M</t>
        </is>
      </c>
      <c r="F112" s="44">
        <f>IF(E112="","",IFERROR(VLOOKUP(E112,Products!$A$5:$B$204,2,FALSE),"SKU not found"))</f>
        <v/>
      </c>
      <c r="G112" s="25" t="n">
        <v>3</v>
      </c>
      <c r="H112" s="30" t="n">
        <v>24</v>
      </c>
      <c r="I112" s="40">
        <f>IF(OR(E112="",G112=""),"",ROUND(G112*H112,2))</f>
        <v/>
      </c>
      <c r="J112" s="40">
        <f>IF(E112="","",IFERROR(VLOOKUP(E112,Products!$A$5:$F$204,6,FALSE),0))</f>
        <v/>
      </c>
      <c r="K112" s="40">
        <f>IF(I112="","",ROUND(G112*J112,2))</f>
        <v/>
      </c>
      <c r="L112" s="40">
        <f>IF(I112="","",I112-K112)</f>
        <v/>
      </c>
      <c r="M112" s="45">
        <f>IF(B112="","",YEAR(B112)*100+MONTH(B112))</f>
        <v/>
      </c>
    </row>
    <row r="113">
      <c r="A113" s="24" t="n"/>
      <c r="B113" s="43" t="n"/>
      <c r="C113" s="24" t="n"/>
      <c r="D113" s="24" t="n"/>
      <c r="E113" s="24" t="n"/>
      <c r="F113" s="44">
        <f>IF(E113="","",IFERROR(VLOOKUP(E113,Products!$A$5:$B$204,2,FALSE),"SKU not found"))</f>
        <v/>
      </c>
      <c r="G113" s="25" t="n"/>
      <c r="H113" s="30" t="n"/>
      <c r="I113" s="40">
        <f>IF(OR(E113="",G113=""),"",ROUND(G113*H113,2))</f>
        <v/>
      </c>
      <c r="J113" s="40">
        <f>IF(E113="","",IFERROR(VLOOKUP(E113,Products!$A$5:$F$204,6,FALSE),0))</f>
        <v/>
      </c>
      <c r="K113" s="40">
        <f>IF(I113="","",ROUND(G113*J113,2))</f>
        <v/>
      </c>
      <c r="L113" s="40">
        <f>IF(I113="","",I113-K113)</f>
        <v/>
      </c>
      <c r="M113" s="45">
        <f>IF(B113="","",YEAR(B113)*100+MONTH(B113))</f>
        <v/>
      </c>
    </row>
    <row r="114">
      <c r="A114" s="24" t="n"/>
      <c r="B114" s="43" t="n"/>
      <c r="C114" s="24" t="n"/>
      <c r="D114" s="24" t="n"/>
      <c r="E114" s="24" t="n"/>
      <c r="F114" s="44">
        <f>IF(E114="","",IFERROR(VLOOKUP(E114,Products!$A$5:$B$204,2,FALSE),"SKU not found"))</f>
        <v/>
      </c>
      <c r="G114" s="25" t="n"/>
      <c r="H114" s="30" t="n"/>
      <c r="I114" s="40">
        <f>IF(OR(E114="",G114=""),"",ROUND(G114*H114,2))</f>
        <v/>
      </c>
      <c r="J114" s="40">
        <f>IF(E114="","",IFERROR(VLOOKUP(E114,Products!$A$5:$F$204,6,FALSE),0))</f>
        <v/>
      </c>
      <c r="K114" s="40">
        <f>IF(I114="","",ROUND(G114*J114,2))</f>
        <v/>
      </c>
      <c r="L114" s="40">
        <f>IF(I114="","",I114-K114)</f>
        <v/>
      </c>
      <c r="M114" s="45">
        <f>IF(B114="","",YEAR(B114)*100+MONTH(B114))</f>
        <v/>
      </c>
    </row>
    <row r="115">
      <c r="A115" s="24" t="n"/>
      <c r="B115" s="43" t="n"/>
      <c r="C115" s="24" t="n"/>
      <c r="D115" s="24" t="n"/>
      <c r="E115" s="24" t="n"/>
      <c r="F115" s="44">
        <f>IF(E115="","",IFERROR(VLOOKUP(E115,Products!$A$5:$B$204,2,FALSE),"SKU not found"))</f>
        <v/>
      </c>
      <c r="G115" s="25" t="n"/>
      <c r="H115" s="30" t="n"/>
      <c r="I115" s="40">
        <f>IF(OR(E115="",G115=""),"",ROUND(G115*H115,2))</f>
        <v/>
      </c>
      <c r="J115" s="40">
        <f>IF(E115="","",IFERROR(VLOOKUP(E115,Products!$A$5:$F$204,6,FALSE),0))</f>
        <v/>
      </c>
      <c r="K115" s="40">
        <f>IF(I115="","",ROUND(G115*J115,2))</f>
        <v/>
      </c>
      <c r="L115" s="40">
        <f>IF(I115="","",I115-K115)</f>
        <v/>
      </c>
      <c r="M115" s="45">
        <f>IF(B115="","",YEAR(B115)*100+MONTH(B115))</f>
        <v/>
      </c>
    </row>
    <row r="116">
      <c r="A116" s="24" t="n"/>
      <c r="B116" s="43" t="n"/>
      <c r="C116" s="24" t="n"/>
      <c r="D116" s="24" t="n"/>
      <c r="E116" s="24" t="n"/>
      <c r="F116" s="44">
        <f>IF(E116="","",IFERROR(VLOOKUP(E116,Products!$A$5:$B$204,2,FALSE),"SKU not found"))</f>
        <v/>
      </c>
      <c r="G116" s="25" t="n"/>
      <c r="H116" s="30" t="n"/>
      <c r="I116" s="40">
        <f>IF(OR(E116="",G116=""),"",ROUND(G116*H116,2))</f>
        <v/>
      </c>
      <c r="J116" s="40">
        <f>IF(E116="","",IFERROR(VLOOKUP(E116,Products!$A$5:$F$204,6,FALSE),0))</f>
        <v/>
      </c>
      <c r="K116" s="40">
        <f>IF(I116="","",ROUND(G116*J116,2))</f>
        <v/>
      </c>
      <c r="L116" s="40">
        <f>IF(I116="","",I116-K116)</f>
        <v/>
      </c>
      <c r="M116" s="45">
        <f>IF(B116="","",YEAR(B116)*100+MONTH(B116))</f>
        <v/>
      </c>
    </row>
    <row r="117">
      <c r="A117" s="24" t="n"/>
      <c r="B117" s="43" t="n"/>
      <c r="C117" s="24" t="n"/>
      <c r="D117" s="24" t="n"/>
      <c r="E117" s="24" t="n"/>
      <c r="F117" s="44">
        <f>IF(E117="","",IFERROR(VLOOKUP(E117,Products!$A$5:$B$204,2,FALSE),"SKU not found"))</f>
        <v/>
      </c>
      <c r="G117" s="25" t="n"/>
      <c r="H117" s="30" t="n"/>
      <c r="I117" s="40">
        <f>IF(OR(E117="",G117=""),"",ROUND(G117*H117,2))</f>
        <v/>
      </c>
      <c r="J117" s="40">
        <f>IF(E117="","",IFERROR(VLOOKUP(E117,Products!$A$5:$F$204,6,FALSE),0))</f>
        <v/>
      </c>
      <c r="K117" s="40">
        <f>IF(I117="","",ROUND(G117*J117,2))</f>
        <v/>
      </c>
      <c r="L117" s="40">
        <f>IF(I117="","",I117-K117)</f>
        <v/>
      </c>
      <c r="M117" s="45">
        <f>IF(B117="","",YEAR(B117)*100+MONTH(B117))</f>
        <v/>
      </c>
    </row>
    <row r="118">
      <c r="A118" s="24" t="n"/>
      <c r="B118" s="43" t="n"/>
      <c r="C118" s="24" t="n"/>
      <c r="D118" s="24" t="n"/>
      <c r="E118" s="24" t="n"/>
      <c r="F118" s="44">
        <f>IF(E118="","",IFERROR(VLOOKUP(E118,Products!$A$5:$B$204,2,FALSE),"SKU not found"))</f>
        <v/>
      </c>
      <c r="G118" s="25" t="n"/>
      <c r="H118" s="30" t="n"/>
      <c r="I118" s="40">
        <f>IF(OR(E118="",G118=""),"",ROUND(G118*H118,2))</f>
        <v/>
      </c>
      <c r="J118" s="40">
        <f>IF(E118="","",IFERROR(VLOOKUP(E118,Products!$A$5:$F$204,6,FALSE),0))</f>
        <v/>
      </c>
      <c r="K118" s="40">
        <f>IF(I118="","",ROUND(G118*J118,2))</f>
        <v/>
      </c>
      <c r="L118" s="40">
        <f>IF(I118="","",I118-K118)</f>
        <v/>
      </c>
      <c r="M118" s="45">
        <f>IF(B118="","",YEAR(B118)*100+MONTH(B118))</f>
        <v/>
      </c>
    </row>
    <row r="119">
      <c r="A119" s="24" t="n"/>
      <c r="B119" s="43" t="n"/>
      <c r="C119" s="24" t="n"/>
      <c r="D119" s="24" t="n"/>
      <c r="E119" s="24" t="n"/>
      <c r="F119" s="44">
        <f>IF(E119="","",IFERROR(VLOOKUP(E119,Products!$A$5:$B$204,2,FALSE),"SKU not found"))</f>
        <v/>
      </c>
      <c r="G119" s="25" t="n"/>
      <c r="H119" s="30" t="n"/>
      <c r="I119" s="40">
        <f>IF(OR(E119="",G119=""),"",ROUND(G119*H119,2))</f>
        <v/>
      </c>
      <c r="J119" s="40">
        <f>IF(E119="","",IFERROR(VLOOKUP(E119,Products!$A$5:$F$204,6,FALSE),0))</f>
        <v/>
      </c>
      <c r="K119" s="40">
        <f>IF(I119="","",ROUND(G119*J119,2))</f>
        <v/>
      </c>
      <c r="L119" s="40">
        <f>IF(I119="","",I119-K119)</f>
        <v/>
      </c>
      <c r="M119" s="45">
        <f>IF(B119="","",YEAR(B119)*100+MONTH(B119))</f>
        <v/>
      </c>
    </row>
    <row r="120">
      <c r="A120" s="24" t="n"/>
      <c r="B120" s="43" t="n"/>
      <c r="C120" s="24" t="n"/>
      <c r="D120" s="24" t="n"/>
      <c r="E120" s="24" t="n"/>
      <c r="F120" s="44">
        <f>IF(E120="","",IFERROR(VLOOKUP(E120,Products!$A$5:$B$204,2,FALSE),"SKU not found"))</f>
        <v/>
      </c>
      <c r="G120" s="25" t="n"/>
      <c r="H120" s="30" t="n"/>
      <c r="I120" s="40">
        <f>IF(OR(E120="",G120=""),"",ROUND(G120*H120,2))</f>
        <v/>
      </c>
      <c r="J120" s="40">
        <f>IF(E120="","",IFERROR(VLOOKUP(E120,Products!$A$5:$F$204,6,FALSE),0))</f>
        <v/>
      </c>
      <c r="K120" s="40">
        <f>IF(I120="","",ROUND(G120*J120,2))</f>
        <v/>
      </c>
      <c r="L120" s="40">
        <f>IF(I120="","",I120-K120)</f>
        <v/>
      </c>
      <c r="M120" s="45">
        <f>IF(B120="","",YEAR(B120)*100+MONTH(B120))</f>
        <v/>
      </c>
    </row>
    <row r="121">
      <c r="A121" s="24" t="n"/>
      <c r="B121" s="43" t="n"/>
      <c r="C121" s="24" t="n"/>
      <c r="D121" s="24" t="n"/>
      <c r="E121" s="24" t="n"/>
      <c r="F121" s="44">
        <f>IF(E121="","",IFERROR(VLOOKUP(E121,Products!$A$5:$B$204,2,FALSE),"SKU not found"))</f>
        <v/>
      </c>
      <c r="G121" s="25" t="n"/>
      <c r="H121" s="30" t="n"/>
      <c r="I121" s="40">
        <f>IF(OR(E121="",G121=""),"",ROUND(G121*H121,2))</f>
        <v/>
      </c>
      <c r="J121" s="40">
        <f>IF(E121="","",IFERROR(VLOOKUP(E121,Products!$A$5:$F$204,6,FALSE),0))</f>
        <v/>
      </c>
      <c r="K121" s="40">
        <f>IF(I121="","",ROUND(G121*J121,2))</f>
        <v/>
      </c>
      <c r="L121" s="40">
        <f>IF(I121="","",I121-K121)</f>
        <v/>
      </c>
      <c r="M121" s="45">
        <f>IF(B121="","",YEAR(B121)*100+MONTH(B121))</f>
        <v/>
      </c>
    </row>
    <row r="122">
      <c r="A122" s="24" t="n"/>
      <c r="B122" s="43" t="n"/>
      <c r="C122" s="24" t="n"/>
      <c r="D122" s="24" t="n"/>
      <c r="E122" s="24" t="n"/>
      <c r="F122" s="44">
        <f>IF(E122="","",IFERROR(VLOOKUP(E122,Products!$A$5:$B$204,2,FALSE),"SKU not found"))</f>
        <v/>
      </c>
      <c r="G122" s="25" t="n"/>
      <c r="H122" s="30" t="n"/>
      <c r="I122" s="40">
        <f>IF(OR(E122="",G122=""),"",ROUND(G122*H122,2))</f>
        <v/>
      </c>
      <c r="J122" s="40">
        <f>IF(E122="","",IFERROR(VLOOKUP(E122,Products!$A$5:$F$204,6,FALSE),0))</f>
        <v/>
      </c>
      <c r="K122" s="40">
        <f>IF(I122="","",ROUND(G122*J122,2))</f>
        <v/>
      </c>
      <c r="L122" s="40">
        <f>IF(I122="","",I122-K122)</f>
        <v/>
      </c>
      <c r="M122" s="45">
        <f>IF(B122="","",YEAR(B122)*100+MONTH(B122))</f>
        <v/>
      </c>
    </row>
    <row r="123">
      <c r="A123" s="24" t="n"/>
      <c r="B123" s="43" t="n"/>
      <c r="C123" s="24" t="n"/>
      <c r="D123" s="24" t="n"/>
      <c r="E123" s="24" t="n"/>
      <c r="F123" s="44">
        <f>IF(E123="","",IFERROR(VLOOKUP(E123,Products!$A$5:$B$204,2,FALSE),"SKU not found"))</f>
        <v/>
      </c>
      <c r="G123" s="25" t="n"/>
      <c r="H123" s="30" t="n"/>
      <c r="I123" s="40">
        <f>IF(OR(E123="",G123=""),"",ROUND(G123*H123,2))</f>
        <v/>
      </c>
      <c r="J123" s="40">
        <f>IF(E123="","",IFERROR(VLOOKUP(E123,Products!$A$5:$F$204,6,FALSE),0))</f>
        <v/>
      </c>
      <c r="K123" s="40">
        <f>IF(I123="","",ROUND(G123*J123,2))</f>
        <v/>
      </c>
      <c r="L123" s="40">
        <f>IF(I123="","",I123-K123)</f>
        <v/>
      </c>
      <c r="M123" s="45">
        <f>IF(B123="","",YEAR(B123)*100+MONTH(B123))</f>
        <v/>
      </c>
    </row>
    <row r="124">
      <c r="A124" s="24" t="n"/>
      <c r="B124" s="43" t="n"/>
      <c r="C124" s="24" t="n"/>
      <c r="D124" s="24" t="n"/>
      <c r="E124" s="24" t="n"/>
      <c r="F124" s="44">
        <f>IF(E124="","",IFERROR(VLOOKUP(E124,Products!$A$5:$B$204,2,FALSE),"SKU not found"))</f>
        <v/>
      </c>
      <c r="G124" s="25" t="n"/>
      <c r="H124" s="30" t="n"/>
      <c r="I124" s="40">
        <f>IF(OR(E124="",G124=""),"",ROUND(G124*H124,2))</f>
        <v/>
      </c>
      <c r="J124" s="40">
        <f>IF(E124="","",IFERROR(VLOOKUP(E124,Products!$A$5:$F$204,6,FALSE),0))</f>
        <v/>
      </c>
      <c r="K124" s="40">
        <f>IF(I124="","",ROUND(G124*J124,2))</f>
        <v/>
      </c>
      <c r="L124" s="40">
        <f>IF(I124="","",I124-K124)</f>
        <v/>
      </c>
      <c r="M124" s="45">
        <f>IF(B124="","",YEAR(B124)*100+MONTH(B124))</f>
        <v/>
      </c>
    </row>
    <row r="125">
      <c r="A125" s="24" t="n"/>
      <c r="B125" s="43" t="n"/>
      <c r="C125" s="24" t="n"/>
      <c r="D125" s="24" t="n"/>
      <c r="E125" s="24" t="n"/>
      <c r="F125" s="44">
        <f>IF(E125="","",IFERROR(VLOOKUP(E125,Products!$A$5:$B$204,2,FALSE),"SKU not found"))</f>
        <v/>
      </c>
      <c r="G125" s="25" t="n"/>
      <c r="H125" s="30" t="n"/>
      <c r="I125" s="40">
        <f>IF(OR(E125="",G125=""),"",ROUND(G125*H125,2))</f>
        <v/>
      </c>
      <c r="J125" s="40">
        <f>IF(E125="","",IFERROR(VLOOKUP(E125,Products!$A$5:$F$204,6,FALSE),0))</f>
        <v/>
      </c>
      <c r="K125" s="40">
        <f>IF(I125="","",ROUND(G125*J125,2))</f>
        <v/>
      </c>
      <c r="L125" s="40">
        <f>IF(I125="","",I125-K125)</f>
        <v/>
      </c>
      <c r="M125" s="45">
        <f>IF(B125="","",YEAR(B125)*100+MONTH(B125))</f>
        <v/>
      </c>
    </row>
    <row r="126">
      <c r="A126" s="24" t="n"/>
      <c r="B126" s="43" t="n"/>
      <c r="C126" s="24" t="n"/>
      <c r="D126" s="24" t="n"/>
      <c r="E126" s="24" t="n"/>
      <c r="F126" s="44">
        <f>IF(E126="","",IFERROR(VLOOKUP(E126,Products!$A$5:$B$204,2,FALSE),"SKU not found"))</f>
        <v/>
      </c>
      <c r="G126" s="25" t="n"/>
      <c r="H126" s="30" t="n"/>
      <c r="I126" s="40">
        <f>IF(OR(E126="",G126=""),"",ROUND(G126*H126,2))</f>
        <v/>
      </c>
      <c r="J126" s="40">
        <f>IF(E126="","",IFERROR(VLOOKUP(E126,Products!$A$5:$F$204,6,FALSE),0))</f>
        <v/>
      </c>
      <c r="K126" s="40">
        <f>IF(I126="","",ROUND(G126*J126,2))</f>
        <v/>
      </c>
      <c r="L126" s="40">
        <f>IF(I126="","",I126-K126)</f>
        <v/>
      </c>
      <c r="M126" s="45">
        <f>IF(B126="","",YEAR(B126)*100+MONTH(B126))</f>
        <v/>
      </c>
    </row>
    <row r="127">
      <c r="A127" s="24" t="n"/>
      <c r="B127" s="43" t="n"/>
      <c r="C127" s="24" t="n"/>
      <c r="D127" s="24" t="n"/>
      <c r="E127" s="24" t="n"/>
      <c r="F127" s="44">
        <f>IF(E127="","",IFERROR(VLOOKUP(E127,Products!$A$5:$B$204,2,FALSE),"SKU not found"))</f>
        <v/>
      </c>
      <c r="G127" s="25" t="n"/>
      <c r="H127" s="30" t="n"/>
      <c r="I127" s="40">
        <f>IF(OR(E127="",G127=""),"",ROUND(G127*H127,2))</f>
        <v/>
      </c>
      <c r="J127" s="40">
        <f>IF(E127="","",IFERROR(VLOOKUP(E127,Products!$A$5:$F$204,6,FALSE),0))</f>
        <v/>
      </c>
      <c r="K127" s="40">
        <f>IF(I127="","",ROUND(G127*J127,2))</f>
        <v/>
      </c>
      <c r="L127" s="40">
        <f>IF(I127="","",I127-K127)</f>
        <v/>
      </c>
      <c r="M127" s="45">
        <f>IF(B127="","",YEAR(B127)*100+MONTH(B127))</f>
        <v/>
      </c>
    </row>
    <row r="128">
      <c r="A128" s="24" t="n"/>
      <c r="B128" s="43" t="n"/>
      <c r="C128" s="24" t="n"/>
      <c r="D128" s="24" t="n"/>
      <c r="E128" s="24" t="n"/>
      <c r="F128" s="44">
        <f>IF(E128="","",IFERROR(VLOOKUP(E128,Products!$A$5:$B$204,2,FALSE),"SKU not found"))</f>
        <v/>
      </c>
      <c r="G128" s="25" t="n"/>
      <c r="H128" s="30" t="n"/>
      <c r="I128" s="40">
        <f>IF(OR(E128="",G128=""),"",ROUND(G128*H128,2))</f>
        <v/>
      </c>
      <c r="J128" s="40">
        <f>IF(E128="","",IFERROR(VLOOKUP(E128,Products!$A$5:$F$204,6,FALSE),0))</f>
        <v/>
      </c>
      <c r="K128" s="40">
        <f>IF(I128="","",ROUND(G128*J128,2))</f>
        <v/>
      </c>
      <c r="L128" s="40">
        <f>IF(I128="","",I128-K128)</f>
        <v/>
      </c>
      <c r="M128" s="45">
        <f>IF(B128="","",YEAR(B128)*100+MONTH(B128))</f>
        <v/>
      </c>
    </row>
    <row r="129">
      <c r="A129" s="24" t="n"/>
      <c r="B129" s="43" t="n"/>
      <c r="C129" s="24" t="n"/>
      <c r="D129" s="24" t="n"/>
      <c r="E129" s="24" t="n"/>
      <c r="F129" s="44">
        <f>IF(E129="","",IFERROR(VLOOKUP(E129,Products!$A$5:$B$204,2,FALSE),"SKU not found"))</f>
        <v/>
      </c>
      <c r="G129" s="25" t="n"/>
      <c r="H129" s="30" t="n"/>
      <c r="I129" s="40">
        <f>IF(OR(E129="",G129=""),"",ROUND(G129*H129,2))</f>
        <v/>
      </c>
      <c r="J129" s="40">
        <f>IF(E129="","",IFERROR(VLOOKUP(E129,Products!$A$5:$F$204,6,FALSE),0))</f>
        <v/>
      </c>
      <c r="K129" s="40">
        <f>IF(I129="","",ROUND(G129*J129,2))</f>
        <v/>
      </c>
      <c r="L129" s="40">
        <f>IF(I129="","",I129-K129)</f>
        <v/>
      </c>
      <c r="M129" s="45">
        <f>IF(B129="","",YEAR(B129)*100+MONTH(B129))</f>
        <v/>
      </c>
    </row>
    <row r="130">
      <c r="A130" s="24" t="n"/>
      <c r="B130" s="43" t="n"/>
      <c r="C130" s="24" t="n"/>
      <c r="D130" s="24" t="n"/>
      <c r="E130" s="24" t="n"/>
      <c r="F130" s="44">
        <f>IF(E130="","",IFERROR(VLOOKUP(E130,Products!$A$5:$B$204,2,FALSE),"SKU not found"))</f>
        <v/>
      </c>
      <c r="G130" s="25" t="n"/>
      <c r="H130" s="30" t="n"/>
      <c r="I130" s="40">
        <f>IF(OR(E130="",G130=""),"",ROUND(G130*H130,2))</f>
        <v/>
      </c>
      <c r="J130" s="40">
        <f>IF(E130="","",IFERROR(VLOOKUP(E130,Products!$A$5:$F$204,6,FALSE),0))</f>
        <v/>
      </c>
      <c r="K130" s="40">
        <f>IF(I130="","",ROUND(G130*J130,2))</f>
        <v/>
      </c>
      <c r="L130" s="40">
        <f>IF(I130="","",I130-K130)</f>
        <v/>
      </c>
      <c r="M130" s="45">
        <f>IF(B130="","",YEAR(B130)*100+MONTH(B130))</f>
        <v/>
      </c>
    </row>
    <row r="131">
      <c r="A131" s="24" t="n"/>
      <c r="B131" s="43" t="n"/>
      <c r="C131" s="24" t="n"/>
      <c r="D131" s="24" t="n"/>
      <c r="E131" s="24" t="n"/>
      <c r="F131" s="44">
        <f>IF(E131="","",IFERROR(VLOOKUP(E131,Products!$A$5:$B$204,2,FALSE),"SKU not found"))</f>
        <v/>
      </c>
      <c r="G131" s="25" t="n"/>
      <c r="H131" s="30" t="n"/>
      <c r="I131" s="40">
        <f>IF(OR(E131="",G131=""),"",ROUND(G131*H131,2))</f>
        <v/>
      </c>
      <c r="J131" s="40">
        <f>IF(E131="","",IFERROR(VLOOKUP(E131,Products!$A$5:$F$204,6,FALSE),0))</f>
        <v/>
      </c>
      <c r="K131" s="40">
        <f>IF(I131="","",ROUND(G131*J131,2))</f>
        <v/>
      </c>
      <c r="L131" s="40">
        <f>IF(I131="","",I131-K131)</f>
        <v/>
      </c>
      <c r="M131" s="45">
        <f>IF(B131="","",YEAR(B131)*100+MONTH(B131))</f>
        <v/>
      </c>
    </row>
    <row r="132">
      <c r="A132" s="24" t="n"/>
      <c r="B132" s="43" t="n"/>
      <c r="C132" s="24" t="n"/>
      <c r="D132" s="24" t="n"/>
      <c r="E132" s="24" t="n"/>
      <c r="F132" s="44">
        <f>IF(E132="","",IFERROR(VLOOKUP(E132,Products!$A$5:$B$204,2,FALSE),"SKU not found"))</f>
        <v/>
      </c>
      <c r="G132" s="25" t="n"/>
      <c r="H132" s="30" t="n"/>
      <c r="I132" s="40">
        <f>IF(OR(E132="",G132=""),"",ROUND(G132*H132,2))</f>
        <v/>
      </c>
      <c r="J132" s="40">
        <f>IF(E132="","",IFERROR(VLOOKUP(E132,Products!$A$5:$F$204,6,FALSE),0))</f>
        <v/>
      </c>
      <c r="K132" s="40">
        <f>IF(I132="","",ROUND(G132*J132,2))</f>
        <v/>
      </c>
      <c r="L132" s="40">
        <f>IF(I132="","",I132-K132)</f>
        <v/>
      </c>
      <c r="M132" s="45">
        <f>IF(B132="","",YEAR(B132)*100+MONTH(B132))</f>
        <v/>
      </c>
    </row>
    <row r="133">
      <c r="A133" s="24" t="n"/>
      <c r="B133" s="43" t="n"/>
      <c r="C133" s="24" t="n"/>
      <c r="D133" s="24" t="n"/>
      <c r="E133" s="24" t="n"/>
      <c r="F133" s="44">
        <f>IF(E133="","",IFERROR(VLOOKUP(E133,Products!$A$5:$B$204,2,FALSE),"SKU not found"))</f>
        <v/>
      </c>
      <c r="G133" s="25" t="n"/>
      <c r="H133" s="30" t="n"/>
      <c r="I133" s="40">
        <f>IF(OR(E133="",G133=""),"",ROUND(G133*H133,2))</f>
        <v/>
      </c>
      <c r="J133" s="40">
        <f>IF(E133="","",IFERROR(VLOOKUP(E133,Products!$A$5:$F$204,6,FALSE),0))</f>
        <v/>
      </c>
      <c r="K133" s="40">
        <f>IF(I133="","",ROUND(G133*J133,2))</f>
        <v/>
      </c>
      <c r="L133" s="40">
        <f>IF(I133="","",I133-K133)</f>
        <v/>
      </c>
      <c r="M133" s="45">
        <f>IF(B133="","",YEAR(B133)*100+MONTH(B133))</f>
        <v/>
      </c>
    </row>
    <row r="134">
      <c r="A134" s="24" t="n"/>
      <c r="B134" s="43" t="n"/>
      <c r="C134" s="24" t="n"/>
      <c r="D134" s="24" t="n"/>
      <c r="E134" s="24" t="n"/>
      <c r="F134" s="44">
        <f>IF(E134="","",IFERROR(VLOOKUP(E134,Products!$A$5:$B$204,2,FALSE),"SKU not found"))</f>
        <v/>
      </c>
      <c r="G134" s="25" t="n"/>
      <c r="H134" s="30" t="n"/>
      <c r="I134" s="40">
        <f>IF(OR(E134="",G134=""),"",ROUND(G134*H134,2))</f>
        <v/>
      </c>
      <c r="J134" s="40">
        <f>IF(E134="","",IFERROR(VLOOKUP(E134,Products!$A$5:$F$204,6,FALSE),0))</f>
        <v/>
      </c>
      <c r="K134" s="40">
        <f>IF(I134="","",ROUND(G134*J134,2))</f>
        <v/>
      </c>
      <c r="L134" s="40">
        <f>IF(I134="","",I134-K134)</f>
        <v/>
      </c>
      <c r="M134" s="45">
        <f>IF(B134="","",YEAR(B134)*100+MONTH(B134))</f>
        <v/>
      </c>
    </row>
    <row r="135">
      <c r="A135" s="24" t="n"/>
      <c r="B135" s="43" t="n"/>
      <c r="C135" s="24" t="n"/>
      <c r="D135" s="24" t="n"/>
      <c r="E135" s="24" t="n"/>
      <c r="F135" s="44">
        <f>IF(E135="","",IFERROR(VLOOKUP(E135,Products!$A$5:$B$204,2,FALSE),"SKU not found"))</f>
        <v/>
      </c>
      <c r="G135" s="25" t="n"/>
      <c r="H135" s="30" t="n"/>
      <c r="I135" s="40">
        <f>IF(OR(E135="",G135=""),"",ROUND(G135*H135,2))</f>
        <v/>
      </c>
      <c r="J135" s="40">
        <f>IF(E135="","",IFERROR(VLOOKUP(E135,Products!$A$5:$F$204,6,FALSE),0))</f>
        <v/>
      </c>
      <c r="K135" s="40">
        <f>IF(I135="","",ROUND(G135*J135,2))</f>
        <v/>
      </c>
      <c r="L135" s="40">
        <f>IF(I135="","",I135-K135)</f>
        <v/>
      </c>
      <c r="M135" s="45">
        <f>IF(B135="","",YEAR(B135)*100+MONTH(B135))</f>
        <v/>
      </c>
    </row>
    <row r="136">
      <c r="A136" s="24" t="n"/>
      <c r="B136" s="43" t="n"/>
      <c r="C136" s="24" t="n"/>
      <c r="D136" s="24" t="n"/>
      <c r="E136" s="24" t="n"/>
      <c r="F136" s="44">
        <f>IF(E136="","",IFERROR(VLOOKUP(E136,Products!$A$5:$B$204,2,FALSE),"SKU not found"))</f>
        <v/>
      </c>
      <c r="G136" s="25" t="n"/>
      <c r="H136" s="30" t="n"/>
      <c r="I136" s="40">
        <f>IF(OR(E136="",G136=""),"",ROUND(G136*H136,2))</f>
        <v/>
      </c>
      <c r="J136" s="40">
        <f>IF(E136="","",IFERROR(VLOOKUP(E136,Products!$A$5:$F$204,6,FALSE),0))</f>
        <v/>
      </c>
      <c r="K136" s="40">
        <f>IF(I136="","",ROUND(G136*J136,2))</f>
        <v/>
      </c>
      <c r="L136" s="40">
        <f>IF(I136="","",I136-K136)</f>
        <v/>
      </c>
      <c r="M136" s="45">
        <f>IF(B136="","",YEAR(B136)*100+MONTH(B136))</f>
        <v/>
      </c>
    </row>
    <row r="137">
      <c r="A137" s="24" t="n"/>
      <c r="B137" s="43" t="n"/>
      <c r="C137" s="24" t="n"/>
      <c r="D137" s="24" t="n"/>
      <c r="E137" s="24" t="n"/>
      <c r="F137" s="44">
        <f>IF(E137="","",IFERROR(VLOOKUP(E137,Products!$A$5:$B$204,2,FALSE),"SKU not found"))</f>
        <v/>
      </c>
      <c r="G137" s="25" t="n"/>
      <c r="H137" s="30" t="n"/>
      <c r="I137" s="40">
        <f>IF(OR(E137="",G137=""),"",ROUND(G137*H137,2))</f>
        <v/>
      </c>
      <c r="J137" s="40">
        <f>IF(E137="","",IFERROR(VLOOKUP(E137,Products!$A$5:$F$204,6,FALSE),0))</f>
        <v/>
      </c>
      <c r="K137" s="40">
        <f>IF(I137="","",ROUND(G137*J137,2))</f>
        <v/>
      </c>
      <c r="L137" s="40">
        <f>IF(I137="","",I137-K137)</f>
        <v/>
      </c>
      <c r="M137" s="45">
        <f>IF(B137="","",YEAR(B137)*100+MONTH(B137))</f>
        <v/>
      </c>
    </row>
    <row r="138">
      <c r="A138" s="24" t="n"/>
      <c r="B138" s="43" t="n"/>
      <c r="C138" s="24" t="n"/>
      <c r="D138" s="24" t="n"/>
      <c r="E138" s="24" t="n"/>
      <c r="F138" s="44">
        <f>IF(E138="","",IFERROR(VLOOKUP(E138,Products!$A$5:$B$204,2,FALSE),"SKU not found"))</f>
        <v/>
      </c>
      <c r="G138" s="25" t="n"/>
      <c r="H138" s="30" t="n"/>
      <c r="I138" s="40">
        <f>IF(OR(E138="",G138=""),"",ROUND(G138*H138,2))</f>
        <v/>
      </c>
      <c r="J138" s="40">
        <f>IF(E138="","",IFERROR(VLOOKUP(E138,Products!$A$5:$F$204,6,FALSE),0))</f>
        <v/>
      </c>
      <c r="K138" s="40">
        <f>IF(I138="","",ROUND(G138*J138,2))</f>
        <v/>
      </c>
      <c r="L138" s="40">
        <f>IF(I138="","",I138-K138)</f>
        <v/>
      </c>
      <c r="M138" s="45">
        <f>IF(B138="","",YEAR(B138)*100+MONTH(B138))</f>
        <v/>
      </c>
    </row>
    <row r="139">
      <c r="A139" s="24" t="n"/>
      <c r="B139" s="43" t="n"/>
      <c r="C139" s="24" t="n"/>
      <c r="D139" s="24" t="n"/>
      <c r="E139" s="24" t="n"/>
      <c r="F139" s="44">
        <f>IF(E139="","",IFERROR(VLOOKUP(E139,Products!$A$5:$B$204,2,FALSE),"SKU not found"))</f>
        <v/>
      </c>
      <c r="G139" s="25" t="n"/>
      <c r="H139" s="30" t="n"/>
      <c r="I139" s="40">
        <f>IF(OR(E139="",G139=""),"",ROUND(G139*H139,2))</f>
        <v/>
      </c>
      <c r="J139" s="40">
        <f>IF(E139="","",IFERROR(VLOOKUP(E139,Products!$A$5:$F$204,6,FALSE),0))</f>
        <v/>
      </c>
      <c r="K139" s="40">
        <f>IF(I139="","",ROUND(G139*J139,2))</f>
        <v/>
      </c>
      <c r="L139" s="40">
        <f>IF(I139="","",I139-K139)</f>
        <v/>
      </c>
      <c r="M139" s="45">
        <f>IF(B139="","",YEAR(B139)*100+MONTH(B139))</f>
        <v/>
      </c>
    </row>
    <row r="140">
      <c r="A140" s="24" t="n"/>
      <c r="B140" s="43" t="n"/>
      <c r="C140" s="24" t="n"/>
      <c r="D140" s="24" t="n"/>
      <c r="E140" s="24" t="n"/>
      <c r="F140" s="44">
        <f>IF(E140="","",IFERROR(VLOOKUP(E140,Products!$A$5:$B$204,2,FALSE),"SKU not found"))</f>
        <v/>
      </c>
      <c r="G140" s="25" t="n"/>
      <c r="H140" s="30" t="n"/>
      <c r="I140" s="40">
        <f>IF(OR(E140="",G140=""),"",ROUND(G140*H140,2))</f>
        <v/>
      </c>
      <c r="J140" s="40">
        <f>IF(E140="","",IFERROR(VLOOKUP(E140,Products!$A$5:$F$204,6,FALSE),0))</f>
        <v/>
      </c>
      <c r="K140" s="40">
        <f>IF(I140="","",ROUND(G140*J140,2))</f>
        <v/>
      </c>
      <c r="L140" s="40">
        <f>IF(I140="","",I140-K140)</f>
        <v/>
      </c>
      <c r="M140" s="45">
        <f>IF(B140="","",YEAR(B140)*100+MONTH(B140))</f>
        <v/>
      </c>
    </row>
    <row r="141">
      <c r="A141" s="24" t="n"/>
      <c r="B141" s="43" t="n"/>
      <c r="C141" s="24" t="n"/>
      <c r="D141" s="24" t="n"/>
      <c r="E141" s="24" t="n"/>
      <c r="F141" s="44">
        <f>IF(E141="","",IFERROR(VLOOKUP(E141,Products!$A$5:$B$204,2,FALSE),"SKU not found"))</f>
        <v/>
      </c>
      <c r="G141" s="25" t="n"/>
      <c r="H141" s="30" t="n"/>
      <c r="I141" s="40">
        <f>IF(OR(E141="",G141=""),"",ROUND(G141*H141,2))</f>
        <v/>
      </c>
      <c r="J141" s="40">
        <f>IF(E141="","",IFERROR(VLOOKUP(E141,Products!$A$5:$F$204,6,FALSE),0))</f>
        <v/>
      </c>
      <c r="K141" s="40">
        <f>IF(I141="","",ROUND(G141*J141,2))</f>
        <v/>
      </c>
      <c r="L141" s="40">
        <f>IF(I141="","",I141-K141)</f>
        <v/>
      </c>
      <c r="M141" s="45">
        <f>IF(B141="","",YEAR(B141)*100+MONTH(B141))</f>
        <v/>
      </c>
    </row>
    <row r="142">
      <c r="A142" s="24" t="n"/>
      <c r="B142" s="43" t="n"/>
      <c r="C142" s="24" t="n"/>
      <c r="D142" s="24" t="n"/>
      <c r="E142" s="24" t="n"/>
      <c r="F142" s="44">
        <f>IF(E142="","",IFERROR(VLOOKUP(E142,Products!$A$5:$B$204,2,FALSE),"SKU not found"))</f>
        <v/>
      </c>
      <c r="G142" s="25" t="n"/>
      <c r="H142" s="30" t="n"/>
      <c r="I142" s="40">
        <f>IF(OR(E142="",G142=""),"",ROUND(G142*H142,2))</f>
        <v/>
      </c>
      <c r="J142" s="40">
        <f>IF(E142="","",IFERROR(VLOOKUP(E142,Products!$A$5:$F$204,6,FALSE),0))</f>
        <v/>
      </c>
      <c r="K142" s="40">
        <f>IF(I142="","",ROUND(G142*J142,2))</f>
        <v/>
      </c>
      <c r="L142" s="40">
        <f>IF(I142="","",I142-K142)</f>
        <v/>
      </c>
      <c r="M142" s="45">
        <f>IF(B142="","",YEAR(B142)*100+MONTH(B142))</f>
        <v/>
      </c>
    </row>
    <row r="143">
      <c r="A143" s="24" t="n"/>
      <c r="B143" s="43" t="n"/>
      <c r="C143" s="24" t="n"/>
      <c r="D143" s="24" t="n"/>
      <c r="E143" s="24" t="n"/>
      <c r="F143" s="44">
        <f>IF(E143="","",IFERROR(VLOOKUP(E143,Products!$A$5:$B$204,2,FALSE),"SKU not found"))</f>
        <v/>
      </c>
      <c r="G143" s="25" t="n"/>
      <c r="H143" s="30" t="n"/>
      <c r="I143" s="40">
        <f>IF(OR(E143="",G143=""),"",ROUND(G143*H143,2))</f>
        <v/>
      </c>
      <c r="J143" s="40">
        <f>IF(E143="","",IFERROR(VLOOKUP(E143,Products!$A$5:$F$204,6,FALSE),0))</f>
        <v/>
      </c>
      <c r="K143" s="40">
        <f>IF(I143="","",ROUND(G143*J143,2))</f>
        <v/>
      </c>
      <c r="L143" s="40">
        <f>IF(I143="","",I143-K143)</f>
        <v/>
      </c>
      <c r="M143" s="45">
        <f>IF(B143="","",YEAR(B143)*100+MONTH(B143))</f>
        <v/>
      </c>
    </row>
    <row r="144">
      <c r="A144" s="24" t="n"/>
      <c r="B144" s="43" t="n"/>
      <c r="C144" s="24" t="n"/>
      <c r="D144" s="24" t="n"/>
      <c r="E144" s="24" t="n"/>
      <c r="F144" s="44">
        <f>IF(E144="","",IFERROR(VLOOKUP(E144,Products!$A$5:$B$204,2,FALSE),"SKU not found"))</f>
        <v/>
      </c>
      <c r="G144" s="25" t="n"/>
      <c r="H144" s="30" t="n"/>
      <c r="I144" s="40">
        <f>IF(OR(E144="",G144=""),"",ROUND(G144*H144,2))</f>
        <v/>
      </c>
      <c r="J144" s="40">
        <f>IF(E144="","",IFERROR(VLOOKUP(E144,Products!$A$5:$F$204,6,FALSE),0))</f>
        <v/>
      </c>
      <c r="K144" s="40">
        <f>IF(I144="","",ROUND(G144*J144,2))</f>
        <v/>
      </c>
      <c r="L144" s="40">
        <f>IF(I144="","",I144-K144)</f>
        <v/>
      </c>
      <c r="M144" s="45">
        <f>IF(B144="","",YEAR(B144)*100+MONTH(B144))</f>
        <v/>
      </c>
    </row>
    <row r="145">
      <c r="A145" s="24" t="n"/>
      <c r="B145" s="43" t="n"/>
      <c r="C145" s="24" t="n"/>
      <c r="D145" s="24" t="n"/>
      <c r="E145" s="24" t="n"/>
      <c r="F145" s="44">
        <f>IF(E145="","",IFERROR(VLOOKUP(E145,Products!$A$5:$B$204,2,FALSE),"SKU not found"))</f>
        <v/>
      </c>
      <c r="G145" s="25" t="n"/>
      <c r="H145" s="30" t="n"/>
      <c r="I145" s="40">
        <f>IF(OR(E145="",G145=""),"",ROUND(G145*H145,2))</f>
        <v/>
      </c>
      <c r="J145" s="40">
        <f>IF(E145="","",IFERROR(VLOOKUP(E145,Products!$A$5:$F$204,6,FALSE),0))</f>
        <v/>
      </c>
      <c r="K145" s="40">
        <f>IF(I145="","",ROUND(G145*J145,2))</f>
        <v/>
      </c>
      <c r="L145" s="40">
        <f>IF(I145="","",I145-K145)</f>
        <v/>
      </c>
      <c r="M145" s="45">
        <f>IF(B145="","",YEAR(B145)*100+MONTH(B145))</f>
        <v/>
      </c>
    </row>
    <row r="146">
      <c r="A146" s="24" t="n"/>
      <c r="B146" s="43" t="n"/>
      <c r="C146" s="24" t="n"/>
      <c r="D146" s="24" t="n"/>
      <c r="E146" s="24" t="n"/>
      <c r="F146" s="44">
        <f>IF(E146="","",IFERROR(VLOOKUP(E146,Products!$A$5:$B$204,2,FALSE),"SKU not found"))</f>
        <v/>
      </c>
      <c r="G146" s="25" t="n"/>
      <c r="H146" s="30" t="n"/>
      <c r="I146" s="40">
        <f>IF(OR(E146="",G146=""),"",ROUND(G146*H146,2))</f>
        <v/>
      </c>
      <c r="J146" s="40">
        <f>IF(E146="","",IFERROR(VLOOKUP(E146,Products!$A$5:$F$204,6,FALSE),0))</f>
        <v/>
      </c>
      <c r="K146" s="40">
        <f>IF(I146="","",ROUND(G146*J146,2))</f>
        <v/>
      </c>
      <c r="L146" s="40">
        <f>IF(I146="","",I146-K146)</f>
        <v/>
      </c>
      <c r="M146" s="45">
        <f>IF(B146="","",YEAR(B146)*100+MONTH(B146))</f>
        <v/>
      </c>
    </row>
    <row r="147">
      <c r="A147" s="24" t="n"/>
      <c r="B147" s="43" t="n"/>
      <c r="C147" s="24" t="n"/>
      <c r="D147" s="24" t="n"/>
      <c r="E147" s="24" t="n"/>
      <c r="F147" s="44">
        <f>IF(E147="","",IFERROR(VLOOKUP(E147,Products!$A$5:$B$204,2,FALSE),"SKU not found"))</f>
        <v/>
      </c>
      <c r="G147" s="25" t="n"/>
      <c r="H147" s="30" t="n"/>
      <c r="I147" s="40">
        <f>IF(OR(E147="",G147=""),"",ROUND(G147*H147,2))</f>
        <v/>
      </c>
      <c r="J147" s="40">
        <f>IF(E147="","",IFERROR(VLOOKUP(E147,Products!$A$5:$F$204,6,FALSE),0))</f>
        <v/>
      </c>
      <c r="K147" s="40">
        <f>IF(I147="","",ROUND(G147*J147,2))</f>
        <v/>
      </c>
      <c r="L147" s="40">
        <f>IF(I147="","",I147-K147)</f>
        <v/>
      </c>
      <c r="M147" s="45">
        <f>IF(B147="","",YEAR(B147)*100+MONTH(B147))</f>
        <v/>
      </c>
    </row>
    <row r="148">
      <c r="A148" s="24" t="n"/>
      <c r="B148" s="43" t="n"/>
      <c r="C148" s="24" t="n"/>
      <c r="D148" s="24" t="n"/>
      <c r="E148" s="24" t="n"/>
      <c r="F148" s="44">
        <f>IF(E148="","",IFERROR(VLOOKUP(E148,Products!$A$5:$B$204,2,FALSE),"SKU not found"))</f>
        <v/>
      </c>
      <c r="G148" s="25" t="n"/>
      <c r="H148" s="30" t="n"/>
      <c r="I148" s="40">
        <f>IF(OR(E148="",G148=""),"",ROUND(G148*H148,2))</f>
        <v/>
      </c>
      <c r="J148" s="40">
        <f>IF(E148="","",IFERROR(VLOOKUP(E148,Products!$A$5:$F$204,6,FALSE),0))</f>
        <v/>
      </c>
      <c r="K148" s="40">
        <f>IF(I148="","",ROUND(G148*J148,2))</f>
        <v/>
      </c>
      <c r="L148" s="40">
        <f>IF(I148="","",I148-K148)</f>
        <v/>
      </c>
      <c r="M148" s="45">
        <f>IF(B148="","",YEAR(B148)*100+MONTH(B148))</f>
        <v/>
      </c>
    </row>
    <row r="149">
      <c r="A149" s="24" t="n"/>
      <c r="B149" s="43" t="n"/>
      <c r="C149" s="24" t="n"/>
      <c r="D149" s="24" t="n"/>
      <c r="E149" s="24" t="n"/>
      <c r="F149" s="44">
        <f>IF(E149="","",IFERROR(VLOOKUP(E149,Products!$A$5:$B$204,2,FALSE),"SKU not found"))</f>
        <v/>
      </c>
      <c r="G149" s="25" t="n"/>
      <c r="H149" s="30" t="n"/>
      <c r="I149" s="40">
        <f>IF(OR(E149="",G149=""),"",ROUND(G149*H149,2))</f>
        <v/>
      </c>
      <c r="J149" s="40">
        <f>IF(E149="","",IFERROR(VLOOKUP(E149,Products!$A$5:$F$204,6,FALSE),0))</f>
        <v/>
      </c>
      <c r="K149" s="40">
        <f>IF(I149="","",ROUND(G149*J149,2))</f>
        <v/>
      </c>
      <c r="L149" s="40">
        <f>IF(I149="","",I149-K149)</f>
        <v/>
      </c>
      <c r="M149" s="45">
        <f>IF(B149="","",YEAR(B149)*100+MONTH(B149))</f>
        <v/>
      </c>
    </row>
    <row r="150">
      <c r="A150" s="24" t="n"/>
      <c r="B150" s="43" t="n"/>
      <c r="C150" s="24" t="n"/>
      <c r="D150" s="24" t="n"/>
      <c r="E150" s="24" t="n"/>
      <c r="F150" s="44">
        <f>IF(E150="","",IFERROR(VLOOKUP(E150,Products!$A$5:$B$204,2,FALSE),"SKU not found"))</f>
        <v/>
      </c>
      <c r="G150" s="25" t="n"/>
      <c r="H150" s="30" t="n"/>
      <c r="I150" s="40">
        <f>IF(OR(E150="",G150=""),"",ROUND(G150*H150,2))</f>
        <v/>
      </c>
      <c r="J150" s="40">
        <f>IF(E150="","",IFERROR(VLOOKUP(E150,Products!$A$5:$F$204,6,FALSE),0))</f>
        <v/>
      </c>
      <c r="K150" s="40">
        <f>IF(I150="","",ROUND(G150*J150,2))</f>
        <v/>
      </c>
      <c r="L150" s="40">
        <f>IF(I150="","",I150-K150)</f>
        <v/>
      </c>
      <c r="M150" s="45">
        <f>IF(B150="","",YEAR(B150)*100+MONTH(B150))</f>
        <v/>
      </c>
    </row>
    <row r="151">
      <c r="A151" s="24" t="n"/>
      <c r="B151" s="43" t="n"/>
      <c r="C151" s="24" t="n"/>
      <c r="D151" s="24" t="n"/>
      <c r="E151" s="24" t="n"/>
      <c r="F151" s="44">
        <f>IF(E151="","",IFERROR(VLOOKUP(E151,Products!$A$5:$B$204,2,FALSE),"SKU not found"))</f>
        <v/>
      </c>
      <c r="G151" s="25" t="n"/>
      <c r="H151" s="30" t="n"/>
      <c r="I151" s="40">
        <f>IF(OR(E151="",G151=""),"",ROUND(G151*H151,2))</f>
        <v/>
      </c>
      <c r="J151" s="40">
        <f>IF(E151="","",IFERROR(VLOOKUP(E151,Products!$A$5:$F$204,6,FALSE),0))</f>
        <v/>
      </c>
      <c r="K151" s="40">
        <f>IF(I151="","",ROUND(G151*J151,2))</f>
        <v/>
      </c>
      <c r="L151" s="40">
        <f>IF(I151="","",I151-K151)</f>
        <v/>
      </c>
      <c r="M151" s="45">
        <f>IF(B151="","",YEAR(B151)*100+MONTH(B151))</f>
        <v/>
      </c>
    </row>
    <row r="152">
      <c r="A152" s="24" t="n"/>
      <c r="B152" s="43" t="n"/>
      <c r="C152" s="24" t="n"/>
      <c r="D152" s="24" t="n"/>
      <c r="E152" s="24" t="n"/>
      <c r="F152" s="44">
        <f>IF(E152="","",IFERROR(VLOOKUP(E152,Products!$A$5:$B$204,2,FALSE),"SKU not found"))</f>
        <v/>
      </c>
      <c r="G152" s="25" t="n"/>
      <c r="H152" s="30" t="n"/>
      <c r="I152" s="40">
        <f>IF(OR(E152="",G152=""),"",ROUND(G152*H152,2))</f>
        <v/>
      </c>
      <c r="J152" s="40">
        <f>IF(E152="","",IFERROR(VLOOKUP(E152,Products!$A$5:$F$204,6,FALSE),0))</f>
        <v/>
      </c>
      <c r="K152" s="40">
        <f>IF(I152="","",ROUND(G152*J152,2))</f>
        <v/>
      </c>
      <c r="L152" s="40">
        <f>IF(I152="","",I152-K152)</f>
        <v/>
      </c>
      <c r="M152" s="45">
        <f>IF(B152="","",YEAR(B152)*100+MONTH(B152))</f>
        <v/>
      </c>
    </row>
    <row r="153">
      <c r="A153" s="24" t="n"/>
      <c r="B153" s="43" t="n"/>
      <c r="C153" s="24" t="n"/>
      <c r="D153" s="24" t="n"/>
      <c r="E153" s="24" t="n"/>
      <c r="F153" s="44">
        <f>IF(E153="","",IFERROR(VLOOKUP(E153,Products!$A$5:$B$204,2,FALSE),"SKU not found"))</f>
        <v/>
      </c>
      <c r="G153" s="25" t="n"/>
      <c r="H153" s="30" t="n"/>
      <c r="I153" s="40">
        <f>IF(OR(E153="",G153=""),"",ROUND(G153*H153,2))</f>
        <v/>
      </c>
      <c r="J153" s="40">
        <f>IF(E153="","",IFERROR(VLOOKUP(E153,Products!$A$5:$F$204,6,FALSE),0))</f>
        <v/>
      </c>
      <c r="K153" s="40">
        <f>IF(I153="","",ROUND(G153*J153,2))</f>
        <v/>
      </c>
      <c r="L153" s="40">
        <f>IF(I153="","",I153-K153)</f>
        <v/>
      </c>
      <c r="M153" s="45">
        <f>IF(B153="","",YEAR(B153)*100+MONTH(B153))</f>
        <v/>
      </c>
    </row>
    <row r="154">
      <c r="A154" s="24" t="n"/>
      <c r="B154" s="43" t="n"/>
      <c r="C154" s="24" t="n"/>
      <c r="D154" s="24" t="n"/>
      <c r="E154" s="24" t="n"/>
      <c r="F154" s="44">
        <f>IF(E154="","",IFERROR(VLOOKUP(E154,Products!$A$5:$B$204,2,FALSE),"SKU not found"))</f>
        <v/>
      </c>
      <c r="G154" s="25" t="n"/>
      <c r="H154" s="30" t="n"/>
      <c r="I154" s="40">
        <f>IF(OR(E154="",G154=""),"",ROUND(G154*H154,2))</f>
        <v/>
      </c>
      <c r="J154" s="40">
        <f>IF(E154="","",IFERROR(VLOOKUP(E154,Products!$A$5:$F$204,6,FALSE),0))</f>
        <v/>
      </c>
      <c r="K154" s="40">
        <f>IF(I154="","",ROUND(G154*J154,2))</f>
        <v/>
      </c>
      <c r="L154" s="40">
        <f>IF(I154="","",I154-K154)</f>
        <v/>
      </c>
      <c r="M154" s="45">
        <f>IF(B154="","",YEAR(B154)*100+MONTH(B154))</f>
        <v/>
      </c>
    </row>
    <row r="155">
      <c r="A155" s="24" t="n"/>
      <c r="B155" s="43" t="n"/>
      <c r="C155" s="24" t="n"/>
      <c r="D155" s="24" t="n"/>
      <c r="E155" s="24" t="n"/>
      <c r="F155" s="44">
        <f>IF(E155="","",IFERROR(VLOOKUP(E155,Products!$A$5:$B$204,2,FALSE),"SKU not found"))</f>
        <v/>
      </c>
      <c r="G155" s="25" t="n"/>
      <c r="H155" s="30" t="n"/>
      <c r="I155" s="40">
        <f>IF(OR(E155="",G155=""),"",ROUND(G155*H155,2))</f>
        <v/>
      </c>
      <c r="J155" s="40">
        <f>IF(E155="","",IFERROR(VLOOKUP(E155,Products!$A$5:$F$204,6,FALSE),0))</f>
        <v/>
      </c>
      <c r="K155" s="40">
        <f>IF(I155="","",ROUND(G155*J155,2))</f>
        <v/>
      </c>
      <c r="L155" s="40">
        <f>IF(I155="","",I155-K155)</f>
        <v/>
      </c>
      <c r="M155" s="45">
        <f>IF(B155="","",YEAR(B155)*100+MONTH(B155))</f>
        <v/>
      </c>
    </row>
    <row r="156">
      <c r="A156" s="24" t="n"/>
      <c r="B156" s="43" t="n"/>
      <c r="C156" s="24" t="n"/>
      <c r="D156" s="24" t="n"/>
      <c r="E156" s="24" t="n"/>
      <c r="F156" s="44">
        <f>IF(E156="","",IFERROR(VLOOKUP(E156,Products!$A$5:$B$204,2,FALSE),"SKU not found"))</f>
        <v/>
      </c>
      <c r="G156" s="25" t="n"/>
      <c r="H156" s="30" t="n"/>
      <c r="I156" s="40">
        <f>IF(OR(E156="",G156=""),"",ROUND(G156*H156,2))</f>
        <v/>
      </c>
      <c r="J156" s="40">
        <f>IF(E156="","",IFERROR(VLOOKUP(E156,Products!$A$5:$F$204,6,FALSE),0))</f>
        <v/>
      </c>
      <c r="K156" s="40">
        <f>IF(I156="","",ROUND(G156*J156,2))</f>
        <v/>
      </c>
      <c r="L156" s="40">
        <f>IF(I156="","",I156-K156)</f>
        <v/>
      </c>
      <c r="M156" s="45">
        <f>IF(B156="","",YEAR(B156)*100+MONTH(B156))</f>
        <v/>
      </c>
    </row>
    <row r="157">
      <c r="A157" s="24" t="n"/>
      <c r="B157" s="43" t="n"/>
      <c r="C157" s="24" t="n"/>
      <c r="D157" s="24" t="n"/>
      <c r="E157" s="24" t="n"/>
      <c r="F157" s="44">
        <f>IF(E157="","",IFERROR(VLOOKUP(E157,Products!$A$5:$B$204,2,FALSE),"SKU not found"))</f>
        <v/>
      </c>
      <c r="G157" s="25" t="n"/>
      <c r="H157" s="30" t="n"/>
      <c r="I157" s="40">
        <f>IF(OR(E157="",G157=""),"",ROUND(G157*H157,2))</f>
        <v/>
      </c>
      <c r="J157" s="40">
        <f>IF(E157="","",IFERROR(VLOOKUP(E157,Products!$A$5:$F$204,6,FALSE),0))</f>
        <v/>
      </c>
      <c r="K157" s="40">
        <f>IF(I157="","",ROUND(G157*J157,2))</f>
        <v/>
      </c>
      <c r="L157" s="40">
        <f>IF(I157="","",I157-K157)</f>
        <v/>
      </c>
      <c r="M157" s="45">
        <f>IF(B157="","",YEAR(B157)*100+MONTH(B157))</f>
        <v/>
      </c>
    </row>
    <row r="158">
      <c r="A158" s="24" t="n"/>
      <c r="B158" s="43" t="n"/>
      <c r="C158" s="24" t="n"/>
      <c r="D158" s="24" t="n"/>
      <c r="E158" s="24" t="n"/>
      <c r="F158" s="44">
        <f>IF(E158="","",IFERROR(VLOOKUP(E158,Products!$A$5:$B$204,2,FALSE),"SKU not found"))</f>
        <v/>
      </c>
      <c r="G158" s="25" t="n"/>
      <c r="H158" s="30" t="n"/>
      <c r="I158" s="40">
        <f>IF(OR(E158="",G158=""),"",ROUND(G158*H158,2))</f>
        <v/>
      </c>
      <c r="J158" s="40">
        <f>IF(E158="","",IFERROR(VLOOKUP(E158,Products!$A$5:$F$204,6,FALSE),0))</f>
        <v/>
      </c>
      <c r="K158" s="40">
        <f>IF(I158="","",ROUND(G158*J158,2))</f>
        <v/>
      </c>
      <c r="L158" s="40">
        <f>IF(I158="","",I158-K158)</f>
        <v/>
      </c>
      <c r="M158" s="45">
        <f>IF(B158="","",YEAR(B158)*100+MONTH(B158))</f>
        <v/>
      </c>
    </row>
    <row r="159">
      <c r="A159" s="24" t="n"/>
      <c r="B159" s="43" t="n"/>
      <c r="C159" s="24" t="n"/>
      <c r="D159" s="24" t="n"/>
      <c r="E159" s="24" t="n"/>
      <c r="F159" s="44">
        <f>IF(E159="","",IFERROR(VLOOKUP(E159,Products!$A$5:$B$204,2,FALSE),"SKU not found"))</f>
        <v/>
      </c>
      <c r="G159" s="25" t="n"/>
      <c r="H159" s="30" t="n"/>
      <c r="I159" s="40">
        <f>IF(OR(E159="",G159=""),"",ROUND(G159*H159,2))</f>
        <v/>
      </c>
      <c r="J159" s="40">
        <f>IF(E159="","",IFERROR(VLOOKUP(E159,Products!$A$5:$F$204,6,FALSE),0))</f>
        <v/>
      </c>
      <c r="K159" s="40">
        <f>IF(I159="","",ROUND(G159*J159,2))</f>
        <v/>
      </c>
      <c r="L159" s="40">
        <f>IF(I159="","",I159-K159)</f>
        <v/>
      </c>
      <c r="M159" s="45">
        <f>IF(B159="","",YEAR(B159)*100+MONTH(B159))</f>
        <v/>
      </c>
    </row>
    <row r="160">
      <c r="A160" s="24" t="n"/>
      <c r="B160" s="43" t="n"/>
      <c r="C160" s="24" t="n"/>
      <c r="D160" s="24" t="n"/>
      <c r="E160" s="24" t="n"/>
      <c r="F160" s="44">
        <f>IF(E160="","",IFERROR(VLOOKUP(E160,Products!$A$5:$B$204,2,FALSE),"SKU not found"))</f>
        <v/>
      </c>
      <c r="G160" s="25" t="n"/>
      <c r="H160" s="30" t="n"/>
      <c r="I160" s="40">
        <f>IF(OR(E160="",G160=""),"",ROUND(G160*H160,2))</f>
        <v/>
      </c>
      <c r="J160" s="40">
        <f>IF(E160="","",IFERROR(VLOOKUP(E160,Products!$A$5:$F$204,6,FALSE),0))</f>
        <v/>
      </c>
      <c r="K160" s="40">
        <f>IF(I160="","",ROUND(G160*J160,2))</f>
        <v/>
      </c>
      <c r="L160" s="40">
        <f>IF(I160="","",I160-K160)</f>
        <v/>
      </c>
      <c r="M160" s="45">
        <f>IF(B160="","",YEAR(B160)*100+MONTH(B160))</f>
        <v/>
      </c>
    </row>
    <row r="161">
      <c r="A161" s="24" t="n"/>
      <c r="B161" s="43" t="n"/>
      <c r="C161" s="24" t="n"/>
      <c r="D161" s="24" t="n"/>
      <c r="E161" s="24" t="n"/>
      <c r="F161" s="44">
        <f>IF(E161="","",IFERROR(VLOOKUP(E161,Products!$A$5:$B$204,2,FALSE),"SKU not found"))</f>
        <v/>
      </c>
      <c r="G161" s="25" t="n"/>
      <c r="H161" s="30" t="n"/>
      <c r="I161" s="40">
        <f>IF(OR(E161="",G161=""),"",ROUND(G161*H161,2))</f>
        <v/>
      </c>
      <c r="J161" s="40">
        <f>IF(E161="","",IFERROR(VLOOKUP(E161,Products!$A$5:$F$204,6,FALSE),0))</f>
        <v/>
      </c>
      <c r="K161" s="40">
        <f>IF(I161="","",ROUND(G161*J161,2))</f>
        <v/>
      </c>
      <c r="L161" s="40">
        <f>IF(I161="","",I161-K161)</f>
        <v/>
      </c>
      <c r="M161" s="45">
        <f>IF(B161="","",YEAR(B161)*100+MONTH(B161))</f>
        <v/>
      </c>
    </row>
    <row r="162">
      <c r="A162" s="24" t="n"/>
      <c r="B162" s="43" t="n"/>
      <c r="C162" s="24" t="n"/>
      <c r="D162" s="24" t="n"/>
      <c r="E162" s="24" t="n"/>
      <c r="F162" s="44">
        <f>IF(E162="","",IFERROR(VLOOKUP(E162,Products!$A$5:$B$204,2,FALSE),"SKU not found"))</f>
        <v/>
      </c>
      <c r="G162" s="25" t="n"/>
      <c r="H162" s="30" t="n"/>
      <c r="I162" s="40">
        <f>IF(OR(E162="",G162=""),"",ROUND(G162*H162,2))</f>
        <v/>
      </c>
      <c r="J162" s="40">
        <f>IF(E162="","",IFERROR(VLOOKUP(E162,Products!$A$5:$F$204,6,FALSE),0))</f>
        <v/>
      </c>
      <c r="K162" s="40">
        <f>IF(I162="","",ROUND(G162*J162,2))</f>
        <v/>
      </c>
      <c r="L162" s="40">
        <f>IF(I162="","",I162-K162)</f>
        <v/>
      </c>
      <c r="M162" s="45">
        <f>IF(B162="","",YEAR(B162)*100+MONTH(B162))</f>
        <v/>
      </c>
    </row>
    <row r="163">
      <c r="A163" s="24" t="n"/>
      <c r="B163" s="43" t="n"/>
      <c r="C163" s="24" t="n"/>
      <c r="D163" s="24" t="n"/>
      <c r="E163" s="24" t="n"/>
      <c r="F163" s="44">
        <f>IF(E163="","",IFERROR(VLOOKUP(E163,Products!$A$5:$B$204,2,FALSE),"SKU not found"))</f>
        <v/>
      </c>
      <c r="G163" s="25" t="n"/>
      <c r="H163" s="30" t="n"/>
      <c r="I163" s="40">
        <f>IF(OR(E163="",G163=""),"",ROUND(G163*H163,2))</f>
        <v/>
      </c>
      <c r="J163" s="40">
        <f>IF(E163="","",IFERROR(VLOOKUP(E163,Products!$A$5:$F$204,6,FALSE),0))</f>
        <v/>
      </c>
      <c r="K163" s="40">
        <f>IF(I163="","",ROUND(G163*J163,2))</f>
        <v/>
      </c>
      <c r="L163" s="40">
        <f>IF(I163="","",I163-K163)</f>
        <v/>
      </c>
      <c r="M163" s="45">
        <f>IF(B163="","",YEAR(B163)*100+MONTH(B163))</f>
        <v/>
      </c>
    </row>
    <row r="164">
      <c r="A164" s="24" t="n"/>
      <c r="B164" s="43" t="n"/>
      <c r="C164" s="24" t="n"/>
      <c r="D164" s="24" t="n"/>
      <c r="E164" s="24" t="n"/>
      <c r="F164" s="44">
        <f>IF(E164="","",IFERROR(VLOOKUP(E164,Products!$A$5:$B$204,2,FALSE),"SKU not found"))</f>
        <v/>
      </c>
      <c r="G164" s="25" t="n"/>
      <c r="H164" s="30" t="n"/>
      <c r="I164" s="40">
        <f>IF(OR(E164="",G164=""),"",ROUND(G164*H164,2))</f>
        <v/>
      </c>
      <c r="J164" s="40">
        <f>IF(E164="","",IFERROR(VLOOKUP(E164,Products!$A$5:$F$204,6,FALSE),0))</f>
        <v/>
      </c>
      <c r="K164" s="40">
        <f>IF(I164="","",ROUND(G164*J164,2))</f>
        <v/>
      </c>
      <c r="L164" s="40">
        <f>IF(I164="","",I164-K164)</f>
        <v/>
      </c>
      <c r="M164" s="45">
        <f>IF(B164="","",YEAR(B164)*100+MONTH(B164))</f>
        <v/>
      </c>
    </row>
    <row r="165">
      <c r="A165" s="24" t="n"/>
      <c r="B165" s="43" t="n"/>
      <c r="C165" s="24" t="n"/>
      <c r="D165" s="24" t="n"/>
      <c r="E165" s="24" t="n"/>
      <c r="F165" s="44">
        <f>IF(E165="","",IFERROR(VLOOKUP(E165,Products!$A$5:$B$204,2,FALSE),"SKU not found"))</f>
        <v/>
      </c>
      <c r="G165" s="25" t="n"/>
      <c r="H165" s="30" t="n"/>
      <c r="I165" s="40">
        <f>IF(OR(E165="",G165=""),"",ROUND(G165*H165,2))</f>
        <v/>
      </c>
      <c r="J165" s="40">
        <f>IF(E165="","",IFERROR(VLOOKUP(E165,Products!$A$5:$F$204,6,FALSE),0))</f>
        <v/>
      </c>
      <c r="K165" s="40">
        <f>IF(I165="","",ROUND(G165*J165,2))</f>
        <v/>
      </c>
      <c r="L165" s="40">
        <f>IF(I165="","",I165-K165)</f>
        <v/>
      </c>
      <c r="M165" s="45">
        <f>IF(B165="","",YEAR(B165)*100+MONTH(B165))</f>
        <v/>
      </c>
    </row>
    <row r="166">
      <c r="A166" s="24" t="n"/>
      <c r="B166" s="43" t="n"/>
      <c r="C166" s="24" t="n"/>
      <c r="D166" s="24" t="n"/>
      <c r="E166" s="24" t="n"/>
      <c r="F166" s="44">
        <f>IF(E166="","",IFERROR(VLOOKUP(E166,Products!$A$5:$B$204,2,FALSE),"SKU not found"))</f>
        <v/>
      </c>
      <c r="G166" s="25" t="n"/>
      <c r="H166" s="30" t="n"/>
      <c r="I166" s="40">
        <f>IF(OR(E166="",G166=""),"",ROUND(G166*H166,2))</f>
        <v/>
      </c>
      <c r="J166" s="40">
        <f>IF(E166="","",IFERROR(VLOOKUP(E166,Products!$A$5:$F$204,6,FALSE),0))</f>
        <v/>
      </c>
      <c r="K166" s="40">
        <f>IF(I166="","",ROUND(G166*J166,2))</f>
        <v/>
      </c>
      <c r="L166" s="40">
        <f>IF(I166="","",I166-K166)</f>
        <v/>
      </c>
      <c r="M166" s="45">
        <f>IF(B166="","",YEAR(B166)*100+MONTH(B166))</f>
        <v/>
      </c>
    </row>
    <row r="167">
      <c r="A167" s="24" t="n"/>
      <c r="B167" s="43" t="n"/>
      <c r="C167" s="24" t="n"/>
      <c r="D167" s="24" t="n"/>
      <c r="E167" s="24" t="n"/>
      <c r="F167" s="44">
        <f>IF(E167="","",IFERROR(VLOOKUP(E167,Products!$A$5:$B$204,2,FALSE),"SKU not found"))</f>
        <v/>
      </c>
      <c r="G167" s="25" t="n"/>
      <c r="H167" s="30" t="n"/>
      <c r="I167" s="40">
        <f>IF(OR(E167="",G167=""),"",ROUND(G167*H167,2))</f>
        <v/>
      </c>
      <c r="J167" s="40">
        <f>IF(E167="","",IFERROR(VLOOKUP(E167,Products!$A$5:$F$204,6,FALSE),0))</f>
        <v/>
      </c>
      <c r="K167" s="40">
        <f>IF(I167="","",ROUND(G167*J167,2))</f>
        <v/>
      </c>
      <c r="L167" s="40">
        <f>IF(I167="","",I167-K167)</f>
        <v/>
      </c>
      <c r="M167" s="45">
        <f>IF(B167="","",YEAR(B167)*100+MONTH(B167))</f>
        <v/>
      </c>
    </row>
    <row r="168">
      <c r="A168" s="24" t="n"/>
      <c r="B168" s="43" t="n"/>
      <c r="C168" s="24" t="n"/>
      <c r="D168" s="24" t="n"/>
      <c r="E168" s="24" t="n"/>
      <c r="F168" s="44">
        <f>IF(E168="","",IFERROR(VLOOKUP(E168,Products!$A$5:$B$204,2,FALSE),"SKU not found"))</f>
        <v/>
      </c>
      <c r="G168" s="25" t="n"/>
      <c r="H168" s="30" t="n"/>
      <c r="I168" s="40">
        <f>IF(OR(E168="",G168=""),"",ROUND(G168*H168,2))</f>
        <v/>
      </c>
      <c r="J168" s="40">
        <f>IF(E168="","",IFERROR(VLOOKUP(E168,Products!$A$5:$F$204,6,FALSE),0))</f>
        <v/>
      </c>
      <c r="K168" s="40">
        <f>IF(I168="","",ROUND(G168*J168,2))</f>
        <v/>
      </c>
      <c r="L168" s="40">
        <f>IF(I168="","",I168-K168)</f>
        <v/>
      </c>
      <c r="M168" s="45">
        <f>IF(B168="","",YEAR(B168)*100+MONTH(B168))</f>
        <v/>
      </c>
    </row>
    <row r="169">
      <c r="A169" s="24" t="n"/>
      <c r="B169" s="43" t="n"/>
      <c r="C169" s="24" t="n"/>
      <c r="D169" s="24" t="n"/>
      <c r="E169" s="24" t="n"/>
      <c r="F169" s="44">
        <f>IF(E169="","",IFERROR(VLOOKUP(E169,Products!$A$5:$B$204,2,FALSE),"SKU not found"))</f>
        <v/>
      </c>
      <c r="G169" s="25" t="n"/>
      <c r="H169" s="30" t="n"/>
      <c r="I169" s="40">
        <f>IF(OR(E169="",G169=""),"",ROUND(G169*H169,2))</f>
        <v/>
      </c>
      <c r="J169" s="40">
        <f>IF(E169="","",IFERROR(VLOOKUP(E169,Products!$A$5:$F$204,6,FALSE),0))</f>
        <v/>
      </c>
      <c r="K169" s="40">
        <f>IF(I169="","",ROUND(G169*J169,2))</f>
        <v/>
      </c>
      <c r="L169" s="40">
        <f>IF(I169="","",I169-K169)</f>
        <v/>
      </c>
      <c r="M169" s="45">
        <f>IF(B169="","",YEAR(B169)*100+MONTH(B169))</f>
        <v/>
      </c>
    </row>
    <row r="170">
      <c r="A170" s="24" t="n"/>
      <c r="B170" s="43" t="n"/>
      <c r="C170" s="24" t="n"/>
      <c r="D170" s="24" t="n"/>
      <c r="E170" s="24" t="n"/>
      <c r="F170" s="44">
        <f>IF(E170="","",IFERROR(VLOOKUP(E170,Products!$A$5:$B$204,2,FALSE),"SKU not found"))</f>
        <v/>
      </c>
      <c r="G170" s="25" t="n"/>
      <c r="H170" s="30" t="n"/>
      <c r="I170" s="40">
        <f>IF(OR(E170="",G170=""),"",ROUND(G170*H170,2))</f>
        <v/>
      </c>
      <c r="J170" s="40">
        <f>IF(E170="","",IFERROR(VLOOKUP(E170,Products!$A$5:$F$204,6,FALSE),0))</f>
        <v/>
      </c>
      <c r="K170" s="40">
        <f>IF(I170="","",ROUND(G170*J170,2))</f>
        <v/>
      </c>
      <c r="L170" s="40">
        <f>IF(I170="","",I170-K170)</f>
        <v/>
      </c>
      <c r="M170" s="45">
        <f>IF(B170="","",YEAR(B170)*100+MONTH(B170))</f>
        <v/>
      </c>
    </row>
    <row r="171">
      <c r="A171" s="24" t="n"/>
      <c r="B171" s="43" t="n"/>
      <c r="C171" s="24" t="n"/>
      <c r="D171" s="24" t="n"/>
      <c r="E171" s="24" t="n"/>
      <c r="F171" s="44">
        <f>IF(E171="","",IFERROR(VLOOKUP(E171,Products!$A$5:$B$204,2,FALSE),"SKU not found"))</f>
        <v/>
      </c>
      <c r="G171" s="25" t="n"/>
      <c r="H171" s="30" t="n"/>
      <c r="I171" s="40">
        <f>IF(OR(E171="",G171=""),"",ROUND(G171*H171,2))</f>
        <v/>
      </c>
      <c r="J171" s="40">
        <f>IF(E171="","",IFERROR(VLOOKUP(E171,Products!$A$5:$F$204,6,FALSE),0))</f>
        <v/>
      </c>
      <c r="K171" s="40">
        <f>IF(I171="","",ROUND(G171*J171,2))</f>
        <v/>
      </c>
      <c r="L171" s="40">
        <f>IF(I171="","",I171-K171)</f>
        <v/>
      </c>
      <c r="M171" s="45">
        <f>IF(B171="","",YEAR(B171)*100+MONTH(B171))</f>
        <v/>
      </c>
    </row>
    <row r="172">
      <c r="A172" s="24" t="n"/>
      <c r="B172" s="43" t="n"/>
      <c r="C172" s="24" t="n"/>
      <c r="D172" s="24" t="n"/>
      <c r="E172" s="24" t="n"/>
      <c r="F172" s="44">
        <f>IF(E172="","",IFERROR(VLOOKUP(E172,Products!$A$5:$B$204,2,FALSE),"SKU not found"))</f>
        <v/>
      </c>
      <c r="G172" s="25" t="n"/>
      <c r="H172" s="30" t="n"/>
      <c r="I172" s="40">
        <f>IF(OR(E172="",G172=""),"",ROUND(G172*H172,2))</f>
        <v/>
      </c>
      <c r="J172" s="40">
        <f>IF(E172="","",IFERROR(VLOOKUP(E172,Products!$A$5:$F$204,6,FALSE),0))</f>
        <v/>
      </c>
      <c r="K172" s="40">
        <f>IF(I172="","",ROUND(G172*J172,2))</f>
        <v/>
      </c>
      <c r="L172" s="40">
        <f>IF(I172="","",I172-K172)</f>
        <v/>
      </c>
      <c r="M172" s="45">
        <f>IF(B172="","",YEAR(B172)*100+MONTH(B172))</f>
        <v/>
      </c>
    </row>
    <row r="173">
      <c r="A173" s="24" t="n"/>
      <c r="B173" s="43" t="n"/>
      <c r="C173" s="24" t="n"/>
      <c r="D173" s="24" t="n"/>
      <c r="E173" s="24" t="n"/>
      <c r="F173" s="44">
        <f>IF(E173="","",IFERROR(VLOOKUP(E173,Products!$A$5:$B$204,2,FALSE),"SKU not found"))</f>
        <v/>
      </c>
      <c r="G173" s="25" t="n"/>
      <c r="H173" s="30" t="n"/>
      <c r="I173" s="40">
        <f>IF(OR(E173="",G173=""),"",ROUND(G173*H173,2))</f>
        <v/>
      </c>
      <c r="J173" s="40">
        <f>IF(E173="","",IFERROR(VLOOKUP(E173,Products!$A$5:$F$204,6,FALSE),0))</f>
        <v/>
      </c>
      <c r="K173" s="40">
        <f>IF(I173="","",ROUND(G173*J173,2))</f>
        <v/>
      </c>
      <c r="L173" s="40">
        <f>IF(I173="","",I173-K173)</f>
        <v/>
      </c>
      <c r="M173" s="45">
        <f>IF(B173="","",YEAR(B173)*100+MONTH(B173))</f>
        <v/>
      </c>
    </row>
    <row r="174">
      <c r="A174" s="24" t="n"/>
      <c r="B174" s="43" t="n"/>
      <c r="C174" s="24" t="n"/>
      <c r="D174" s="24" t="n"/>
      <c r="E174" s="24" t="n"/>
      <c r="F174" s="44">
        <f>IF(E174="","",IFERROR(VLOOKUP(E174,Products!$A$5:$B$204,2,FALSE),"SKU not found"))</f>
        <v/>
      </c>
      <c r="G174" s="25" t="n"/>
      <c r="H174" s="30" t="n"/>
      <c r="I174" s="40">
        <f>IF(OR(E174="",G174=""),"",ROUND(G174*H174,2))</f>
        <v/>
      </c>
      <c r="J174" s="40">
        <f>IF(E174="","",IFERROR(VLOOKUP(E174,Products!$A$5:$F$204,6,FALSE),0))</f>
        <v/>
      </c>
      <c r="K174" s="40">
        <f>IF(I174="","",ROUND(G174*J174,2))</f>
        <v/>
      </c>
      <c r="L174" s="40">
        <f>IF(I174="","",I174-K174)</f>
        <v/>
      </c>
      <c r="M174" s="45">
        <f>IF(B174="","",YEAR(B174)*100+MONTH(B174))</f>
        <v/>
      </c>
    </row>
    <row r="175">
      <c r="A175" s="24" t="n"/>
      <c r="B175" s="43" t="n"/>
      <c r="C175" s="24" t="n"/>
      <c r="D175" s="24" t="n"/>
      <c r="E175" s="24" t="n"/>
      <c r="F175" s="44">
        <f>IF(E175="","",IFERROR(VLOOKUP(E175,Products!$A$5:$B$204,2,FALSE),"SKU not found"))</f>
        <v/>
      </c>
      <c r="G175" s="25" t="n"/>
      <c r="H175" s="30" t="n"/>
      <c r="I175" s="40">
        <f>IF(OR(E175="",G175=""),"",ROUND(G175*H175,2))</f>
        <v/>
      </c>
      <c r="J175" s="40">
        <f>IF(E175="","",IFERROR(VLOOKUP(E175,Products!$A$5:$F$204,6,FALSE),0))</f>
        <v/>
      </c>
      <c r="K175" s="40">
        <f>IF(I175="","",ROUND(G175*J175,2))</f>
        <v/>
      </c>
      <c r="L175" s="40">
        <f>IF(I175="","",I175-K175)</f>
        <v/>
      </c>
      <c r="M175" s="45">
        <f>IF(B175="","",YEAR(B175)*100+MONTH(B175))</f>
        <v/>
      </c>
    </row>
    <row r="176">
      <c r="A176" s="24" t="n"/>
      <c r="B176" s="43" t="n"/>
      <c r="C176" s="24" t="n"/>
      <c r="D176" s="24" t="n"/>
      <c r="E176" s="24" t="n"/>
      <c r="F176" s="44">
        <f>IF(E176="","",IFERROR(VLOOKUP(E176,Products!$A$5:$B$204,2,FALSE),"SKU not found"))</f>
        <v/>
      </c>
      <c r="G176" s="25" t="n"/>
      <c r="H176" s="30" t="n"/>
      <c r="I176" s="40">
        <f>IF(OR(E176="",G176=""),"",ROUND(G176*H176,2))</f>
        <v/>
      </c>
      <c r="J176" s="40">
        <f>IF(E176="","",IFERROR(VLOOKUP(E176,Products!$A$5:$F$204,6,FALSE),0))</f>
        <v/>
      </c>
      <c r="K176" s="40">
        <f>IF(I176="","",ROUND(G176*J176,2))</f>
        <v/>
      </c>
      <c r="L176" s="40">
        <f>IF(I176="","",I176-K176)</f>
        <v/>
      </c>
      <c r="M176" s="45">
        <f>IF(B176="","",YEAR(B176)*100+MONTH(B176))</f>
        <v/>
      </c>
    </row>
    <row r="177">
      <c r="A177" s="24" t="n"/>
      <c r="B177" s="43" t="n"/>
      <c r="C177" s="24" t="n"/>
      <c r="D177" s="24" t="n"/>
      <c r="E177" s="24" t="n"/>
      <c r="F177" s="44">
        <f>IF(E177="","",IFERROR(VLOOKUP(E177,Products!$A$5:$B$204,2,FALSE),"SKU not found"))</f>
        <v/>
      </c>
      <c r="G177" s="25" t="n"/>
      <c r="H177" s="30" t="n"/>
      <c r="I177" s="40">
        <f>IF(OR(E177="",G177=""),"",ROUND(G177*H177,2))</f>
        <v/>
      </c>
      <c r="J177" s="40">
        <f>IF(E177="","",IFERROR(VLOOKUP(E177,Products!$A$5:$F$204,6,FALSE),0))</f>
        <v/>
      </c>
      <c r="K177" s="40">
        <f>IF(I177="","",ROUND(G177*J177,2))</f>
        <v/>
      </c>
      <c r="L177" s="40">
        <f>IF(I177="","",I177-K177)</f>
        <v/>
      </c>
      <c r="M177" s="45">
        <f>IF(B177="","",YEAR(B177)*100+MONTH(B177))</f>
        <v/>
      </c>
    </row>
    <row r="178">
      <c r="A178" s="24" t="n"/>
      <c r="B178" s="43" t="n"/>
      <c r="C178" s="24" t="n"/>
      <c r="D178" s="24" t="n"/>
      <c r="E178" s="24" t="n"/>
      <c r="F178" s="44">
        <f>IF(E178="","",IFERROR(VLOOKUP(E178,Products!$A$5:$B$204,2,FALSE),"SKU not found"))</f>
        <v/>
      </c>
      <c r="G178" s="25" t="n"/>
      <c r="H178" s="30" t="n"/>
      <c r="I178" s="40">
        <f>IF(OR(E178="",G178=""),"",ROUND(G178*H178,2))</f>
        <v/>
      </c>
      <c r="J178" s="40">
        <f>IF(E178="","",IFERROR(VLOOKUP(E178,Products!$A$5:$F$204,6,FALSE),0))</f>
        <v/>
      </c>
      <c r="K178" s="40">
        <f>IF(I178="","",ROUND(G178*J178,2))</f>
        <v/>
      </c>
      <c r="L178" s="40">
        <f>IF(I178="","",I178-K178)</f>
        <v/>
      </c>
      <c r="M178" s="45">
        <f>IF(B178="","",YEAR(B178)*100+MONTH(B178))</f>
        <v/>
      </c>
    </row>
    <row r="179">
      <c r="A179" s="24" t="n"/>
      <c r="B179" s="43" t="n"/>
      <c r="C179" s="24" t="n"/>
      <c r="D179" s="24" t="n"/>
      <c r="E179" s="24" t="n"/>
      <c r="F179" s="44">
        <f>IF(E179="","",IFERROR(VLOOKUP(E179,Products!$A$5:$B$204,2,FALSE),"SKU not found"))</f>
        <v/>
      </c>
      <c r="G179" s="25" t="n"/>
      <c r="H179" s="30" t="n"/>
      <c r="I179" s="40">
        <f>IF(OR(E179="",G179=""),"",ROUND(G179*H179,2))</f>
        <v/>
      </c>
      <c r="J179" s="40">
        <f>IF(E179="","",IFERROR(VLOOKUP(E179,Products!$A$5:$F$204,6,FALSE),0))</f>
        <v/>
      </c>
      <c r="K179" s="40">
        <f>IF(I179="","",ROUND(G179*J179,2))</f>
        <v/>
      </c>
      <c r="L179" s="40">
        <f>IF(I179="","",I179-K179)</f>
        <v/>
      </c>
      <c r="M179" s="45">
        <f>IF(B179="","",YEAR(B179)*100+MONTH(B179))</f>
        <v/>
      </c>
    </row>
    <row r="180">
      <c r="A180" s="24" t="n"/>
      <c r="B180" s="43" t="n"/>
      <c r="C180" s="24" t="n"/>
      <c r="D180" s="24" t="n"/>
      <c r="E180" s="24" t="n"/>
      <c r="F180" s="44">
        <f>IF(E180="","",IFERROR(VLOOKUP(E180,Products!$A$5:$B$204,2,FALSE),"SKU not found"))</f>
        <v/>
      </c>
      <c r="G180" s="25" t="n"/>
      <c r="H180" s="30" t="n"/>
      <c r="I180" s="40">
        <f>IF(OR(E180="",G180=""),"",ROUND(G180*H180,2))</f>
        <v/>
      </c>
      <c r="J180" s="40">
        <f>IF(E180="","",IFERROR(VLOOKUP(E180,Products!$A$5:$F$204,6,FALSE),0))</f>
        <v/>
      </c>
      <c r="K180" s="40">
        <f>IF(I180="","",ROUND(G180*J180,2))</f>
        <v/>
      </c>
      <c r="L180" s="40">
        <f>IF(I180="","",I180-K180)</f>
        <v/>
      </c>
      <c r="M180" s="45">
        <f>IF(B180="","",YEAR(B180)*100+MONTH(B180))</f>
        <v/>
      </c>
    </row>
    <row r="181">
      <c r="A181" s="24" t="n"/>
      <c r="B181" s="43" t="n"/>
      <c r="C181" s="24" t="n"/>
      <c r="D181" s="24" t="n"/>
      <c r="E181" s="24" t="n"/>
      <c r="F181" s="44">
        <f>IF(E181="","",IFERROR(VLOOKUP(E181,Products!$A$5:$B$204,2,FALSE),"SKU not found"))</f>
        <v/>
      </c>
      <c r="G181" s="25" t="n"/>
      <c r="H181" s="30" t="n"/>
      <c r="I181" s="40">
        <f>IF(OR(E181="",G181=""),"",ROUND(G181*H181,2))</f>
        <v/>
      </c>
      <c r="J181" s="40">
        <f>IF(E181="","",IFERROR(VLOOKUP(E181,Products!$A$5:$F$204,6,FALSE),0))</f>
        <v/>
      </c>
      <c r="K181" s="40">
        <f>IF(I181="","",ROUND(G181*J181,2))</f>
        <v/>
      </c>
      <c r="L181" s="40">
        <f>IF(I181="","",I181-K181)</f>
        <v/>
      </c>
      <c r="M181" s="45">
        <f>IF(B181="","",YEAR(B181)*100+MONTH(B181))</f>
        <v/>
      </c>
    </row>
    <row r="182">
      <c r="A182" s="24" t="n"/>
      <c r="B182" s="43" t="n"/>
      <c r="C182" s="24" t="n"/>
      <c r="D182" s="24" t="n"/>
      <c r="E182" s="24" t="n"/>
      <c r="F182" s="44">
        <f>IF(E182="","",IFERROR(VLOOKUP(E182,Products!$A$5:$B$204,2,FALSE),"SKU not found"))</f>
        <v/>
      </c>
      <c r="G182" s="25" t="n"/>
      <c r="H182" s="30" t="n"/>
      <c r="I182" s="40">
        <f>IF(OR(E182="",G182=""),"",ROUND(G182*H182,2))</f>
        <v/>
      </c>
      <c r="J182" s="40">
        <f>IF(E182="","",IFERROR(VLOOKUP(E182,Products!$A$5:$F$204,6,FALSE),0))</f>
        <v/>
      </c>
      <c r="K182" s="40">
        <f>IF(I182="","",ROUND(G182*J182,2))</f>
        <v/>
      </c>
      <c r="L182" s="40">
        <f>IF(I182="","",I182-K182)</f>
        <v/>
      </c>
      <c r="M182" s="45">
        <f>IF(B182="","",YEAR(B182)*100+MONTH(B182))</f>
        <v/>
      </c>
    </row>
    <row r="183">
      <c r="A183" s="24" t="n"/>
      <c r="B183" s="43" t="n"/>
      <c r="C183" s="24" t="n"/>
      <c r="D183" s="24" t="n"/>
      <c r="E183" s="24" t="n"/>
      <c r="F183" s="44">
        <f>IF(E183="","",IFERROR(VLOOKUP(E183,Products!$A$5:$B$204,2,FALSE),"SKU not found"))</f>
        <v/>
      </c>
      <c r="G183" s="25" t="n"/>
      <c r="H183" s="30" t="n"/>
      <c r="I183" s="40">
        <f>IF(OR(E183="",G183=""),"",ROUND(G183*H183,2))</f>
        <v/>
      </c>
      <c r="J183" s="40">
        <f>IF(E183="","",IFERROR(VLOOKUP(E183,Products!$A$5:$F$204,6,FALSE),0))</f>
        <v/>
      </c>
      <c r="K183" s="40">
        <f>IF(I183="","",ROUND(G183*J183,2))</f>
        <v/>
      </c>
      <c r="L183" s="40">
        <f>IF(I183="","",I183-K183)</f>
        <v/>
      </c>
      <c r="M183" s="45">
        <f>IF(B183="","",YEAR(B183)*100+MONTH(B183))</f>
        <v/>
      </c>
    </row>
    <row r="184">
      <c r="A184" s="24" t="n"/>
      <c r="B184" s="43" t="n"/>
      <c r="C184" s="24" t="n"/>
      <c r="D184" s="24" t="n"/>
      <c r="E184" s="24" t="n"/>
      <c r="F184" s="44">
        <f>IF(E184="","",IFERROR(VLOOKUP(E184,Products!$A$5:$B$204,2,FALSE),"SKU not found"))</f>
        <v/>
      </c>
      <c r="G184" s="25" t="n"/>
      <c r="H184" s="30" t="n"/>
      <c r="I184" s="40">
        <f>IF(OR(E184="",G184=""),"",ROUND(G184*H184,2))</f>
        <v/>
      </c>
      <c r="J184" s="40">
        <f>IF(E184="","",IFERROR(VLOOKUP(E184,Products!$A$5:$F$204,6,FALSE),0))</f>
        <v/>
      </c>
      <c r="K184" s="40">
        <f>IF(I184="","",ROUND(G184*J184,2))</f>
        <v/>
      </c>
      <c r="L184" s="40">
        <f>IF(I184="","",I184-K184)</f>
        <v/>
      </c>
      <c r="M184" s="45">
        <f>IF(B184="","",YEAR(B184)*100+MONTH(B184))</f>
        <v/>
      </c>
    </row>
    <row r="185">
      <c r="A185" s="24" t="n"/>
      <c r="B185" s="43" t="n"/>
      <c r="C185" s="24" t="n"/>
      <c r="D185" s="24" t="n"/>
      <c r="E185" s="24" t="n"/>
      <c r="F185" s="44">
        <f>IF(E185="","",IFERROR(VLOOKUP(E185,Products!$A$5:$B$204,2,FALSE),"SKU not found"))</f>
        <v/>
      </c>
      <c r="G185" s="25" t="n"/>
      <c r="H185" s="30" t="n"/>
      <c r="I185" s="40">
        <f>IF(OR(E185="",G185=""),"",ROUND(G185*H185,2))</f>
        <v/>
      </c>
      <c r="J185" s="40">
        <f>IF(E185="","",IFERROR(VLOOKUP(E185,Products!$A$5:$F$204,6,FALSE),0))</f>
        <v/>
      </c>
      <c r="K185" s="40">
        <f>IF(I185="","",ROUND(G185*J185,2))</f>
        <v/>
      </c>
      <c r="L185" s="40">
        <f>IF(I185="","",I185-K185)</f>
        <v/>
      </c>
      <c r="M185" s="45">
        <f>IF(B185="","",YEAR(B185)*100+MONTH(B185))</f>
        <v/>
      </c>
    </row>
    <row r="186">
      <c r="A186" s="24" t="n"/>
      <c r="B186" s="43" t="n"/>
      <c r="C186" s="24" t="n"/>
      <c r="D186" s="24" t="n"/>
      <c r="E186" s="24" t="n"/>
      <c r="F186" s="44">
        <f>IF(E186="","",IFERROR(VLOOKUP(E186,Products!$A$5:$B$204,2,FALSE),"SKU not found"))</f>
        <v/>
      </c>
      <c r="G186" s="25" t="n"/>
      <c r="H186" s="30" t="n"/>
      <c r="I186" s="40">
        <f>IF(OR(E186="",G186=""),"",ROUND(G186*H186,2))</f>
        <v/>
      </c>
      <c r="J186" s="40">
        <f>IF(E186="","",IFERROR(VLOOKUP(E186,Products!$A$5:$F$204,6,FALSE),0))</f>
        <v/>
      </c>
      <c r="K186" s="40">
        <f>IF(I186="","",ROUND(G186*J186,2))</f>
        <v/>
      </c>
      <c r="L186" s="40">
        <f>IF(I186="","",I186-K186)</f>
        <v/>
      </c>
      <c r="M186" s="45">
        <f>IF(B186="","",YEAR(B186)*100+MONTH(B186))</f>
        <v/>
      </c>
    </row>
    <row r="187">
      <c r="A187" s="24" t="n"/>
      <c r="B187" s="43" t="n"/>
      <c r="C187" s="24" t="n"/>
      <c r="D187" s="24" t="n"/>
      <c r="E187" s="24" t="n"/>
      <c r="F187" s="44">
        <f>IF(E187="","",IFERROR(VLOOKUP(E187,Products!$A$5:$B$204,2,FALSE),"SKU not found"))</f>
        <v/>
      </c>
      <c r="G187" s="25" t="n"/>
      <c r="H187" s="30" t="n"/>
      <c r="I187" s="40">
        <f>IF(OR(E187="",G187=""),"",ROUND(G187*H187,2))</f>
        <v/>
      </c>
      <c r="J187" s="40">
        <f>IF(E187="","",IFERROR(VLOOKUP(E187,Products!$A$5:$F$204,6,FALSE),0))</f>
        <v/>
      </c>
      <c r="K187" s="40">
        <f>IF(I187="","",ROUND(G187*J187,2))</f>
        <v/>
      </c>
      <c r="L187" s="40">
        <f>IF(I187="","",I187-K187)</f>
        <v/>
      </c>
      <c r="M187" s="45">
        <f>IF(B187="","",YEAR(B187)*100+MONTH(B187))</f>
        <v/>
      </c>
    </row>
    <row r="188">
      <c r="A188" s="24" t="n"/>
      <c r="B188" s="43" t="n"/>
      <c r="C188" s="24" t="n"/>
      <c r="D188" s="24" t="n"/>
      <c r="E188" s="24" t="n"/>
      <c r="F188" s="44">
        <f>IF(E188="","",IFERROR(VLOOKUP(E188,Products!$A$5:$B$204,2,FALSE),"SKU not found"))</f>
        <v/>
      </c>
      <c r="G188" s="25" t="n"/>
      <c r="H188" s="30" t="n"/>
      <c r="I188" s="40">
        <f>IF(OR(E188="",G188=""),"",ROUND(G188*H188,2))</f>
        <v/>
      </c>
      <c r="J188" s="40">
        <f>IF(E188="","",IFERROR(VLOOKUP(E188,Products!$A$5:$F$204,6,FALSE),0))</f>
        <v/>
      </c>
      <c r="K188" s="40">
        <f>IF(I188="","",ROUND(G188*J188,2))</f>
        <v/>
      </c>
      <c r="L188" s="40">
        <f>IF(I188="","",I188-K188)</f>
        <v/>
      </c>
      <c r="M188" s="45">
        <f>IF(B188="","",YEAR(B188)*100+MONTH(B188))</f>
        <v/>
      </c>
    </row>
    <row r="189">
      <c r="A189" s="24" t="n"/>
      <c r="B189" s="43" t="n"/>
      <c r="C189" s="24" t="n"/>
      <c r="D189" s="24" t="n"/>
      <c r="E189" s="24" t="n"/>
      <c r="F189" s="44">
        <f>IF(E189="","",IFERROR(VLOOKUP(E189,Products!$A$5:$B$204,2,FALSE),"SKU not found"))</f>
        <v/>
      </c>
      <c r="G189" s="25" t="n"/>
      <c r="H189" s="30" t="n"/>
      <c r="I189" s="40">
        <f>IF(OR(E189="",G189=""),"",ROUND(G189*H189,2))</f>
        <v/>
      </c>
      <c r="J189" s="40">
        <f>IF(E189="","",IFERROR(VLOOKUP(E189,Products!$A$5:$F$204,6,FALSE),0))</f>
        <v/>
      </c>
      <c r="K189" s="40">
        <f>IF(I189="","",ROUND(G189*J189,2))</f>
        <v/>
      </c>
      <c r="L189" s="40">
        <f>IF(I189="","",I189-K189)</f>
        <v/>
      </c>
      <c r="M189" s="45">
        <f>IF(B189="","",YEAR(B189)*100+MONTH(B189))</f>
        <v/>
      </c>
    </row>
    <row r="190">
      <c r="A190" s="24" t="n"/>
      <c r="B190" s="43" t="n"/>
      <c r="C190" s="24" t="n"/>
      <c r="D190" s="24" t="n"/>
      <c r="E190" s="24" t="n"/>
      <c r="F190" s="44">
        <f>IF(E190="","",IFERROR(VLOOKUP(E190,Products!$A$5:$B$204,2,FALSE),"SKU not found"))</f>
        <v/>
      </c>
      <c r="G190" s="25" t="n"/>
      <c r="H190" s="30" t="n"/>
      <c r="I190" s="40">
        <f>IF(OR(E190="",G190=""),"",ROUND(G190*H190,2))</f>
        <v/>
      </c>
      <c r="J190" s="40">
        <f>IF(E190="","",IFERROR(VLOOKUP(E190,Products!$A$5:$F$204,6,FALSE),0))</f>
        <v/>
      </c>
      <c r="K190" s="40">
        <f>IF(I190="","",ROUND(G190*J190,2))</f>
        <v/>
      </c>
      <c r="L190" s="40">
        <f>IF(I190="","",I190-K190)</f>
        <v/>
      </c>
      <c r="M190" s="45">
        <f>IF(B190="","",YEAR(B190)*100+MONTH(B190))</f>
        <v/>
      </c>
    </row>
    <row r="191">
      <c r="A191" s="24" t="n"/>
      <c r="B191" s="43" t="n"/>
      <c r="C191" s="24" t="n"/>
      <c r="D191" s="24" t="n"/>
      <c r="E191" s="24" t="n"/>
      <c r="F191" s="44">
        <f>IF(E191="","",IFERROR(VLOOKUP(E191,Products!$A$5:$B$204,2,FALSE),"SKU not found"))</f>
        <v/>
      </c>
      <c r="G191" s="25" t="n"/>
      <c r="H191" s="30" t="n"/>
      <c r="I191" s="40">
        <f>IF(OR(E191="",G191=""),"",ROUND(G191*H191,2))</f>
        <v/>
      </c>
      <c r="J191" s="40">
        <f>IF(E191="","",IFERROR(VLOOKUP(E191,Products!$A$5:$F$204,6,FALSE),0))</f>
        <v/>
      </c>
      <c r="K191" s="40">
        <f>IF(I191="","",ROUND(G191*J191,2))</f>
        <v/>
      </c>
      <c r="L191" s="40">
        <f>IF(I191="","",I191-K191)</f>
        <v/>
      </c>
      <c r="M191" s="45">
        <f>IF(B191="","",YEAR(B191)*100+MONTH(B191))</f>
        <v/>
      </c>
    </row>
    <row r="192">
      <c r="A192" s="24" t="n"/>
      <c r="B192" s="43" t="n"/>
      <c r="C192" s="24" t="n"/>
      <c r="D192" s="24" t="n"/>
      <c r="E192" s="24" t="n"/>
      <c r="F192" s="44">
        <f>IF(E192="","",IFERROR(VLOOKUP(E192,Products!$A$5:$B$204,2,FALSE),"SKU not found"))</f>
        <v/>
      </c>
      <c r="G192" s="25" t="n"/>
      <c r="H192" s="30" t="n"/>
      <c r="I192" s="40">
        <f>IF(OR(E192="",G192=""),"",ROUND(G192*H192,2))</f>
        <v/>
      </c>
      <c r="J192" s="40">
        <f>IF(E192="","",IFERROR(VLOOKUP(E192,Products!$A$5:$F$204,6,FALSE),0))</f>
        <v/>
      </c>
      <c r="K192" s="40">
        <f>IF(I192="","",ROUND(G192*J192,2))</f>
        <v/>
      </c>
      <c r="L192" s="40">
        <f>IF(I192="","",I192-K192)</f>
        <v/>
      </c>
      <c r="M192" s="45">
        <f>IF(B192="","",YEAR(B192)*100+MONTH(B192))</f>
        <v/>
      </c>
    </row>
    <row r="193">
      <c r="A193" s="24" t="n"/>
      <c r="B193" s="43" t="n"/>
      <c r="C193" s="24" t="n"/>
      <c r="D193" s="24" t="n"/>
      <c r="E193" s="24" t="n"/>
      <c r="F193" s="44">
        <f>IF(E193="","",IFERROR(VLOOKUP(E193,Products!$A$5:$B$204,2,FALSE),"SKU not found"))</f>
        <v/>
      </c>
      <c r="G193" s="25" t="n"/>
      <c r="H193" s="30" t="n"/>
      <c r="I193" s="40">
        <f>IF(OR(E193="",G193=""),"",ROUND(G193*H193,2))</f>
        <v/>
      </c>
      <c r="J193" s="40">
        <f>IF(E193="","",IFERROR(VLOOKUP(E193,Products!$A$5:$F$204,6,FALSE),0))</f>
        <v/>
      </c>
      <c r="K193" s="40">
        <f>IF(I193="","",ROUND(G193*J193,2))</f>
        <v/>
      </c>
      <c r="L193" s="40">
        <f>IF(I193="","",I193-K193)</f>
        <v/>
      </c>
      <c r="M193" s="45">
        <f>IF(B193="","",YEAR(B193)*100+MONTH(B193))</f>
        <v/>
      </c>
    </row>
    <row r="194">
      <c r="A194" s="24" t="n"/>
      <c r="B194" s="43" t="n"/>
      <c r="C194" s="24" t="n"/>
      <c r="D194" s="24" t="n"/>
      <c r="E194" s="24" t="n"/>
      <c r="F194" s="44">
        <f>IF(E194="","",IFERROR(VLOOKUP(E194,Products!$A$5:$B$204,2,FALSE),"SKU not found"))</f>
        <v/>
      </c>
      <c r="G194" s="25" t="n"/>
      <c r="H194" s="30" t="n"/>
      <c r="I194" s="40">
        <f>IF(OR(E194="",G194=""),"",ROUND(G194*H194,2))</f>
        <v/>
      </c>
      <c r="J194" s="40">
        <f>IF(E194="","",IFERROR(VLOOKUP(E194,Products!$A$5:$F$204,6,FALSE),0))</f>
        <v/>
      </c>
      <c r="K194" s="40">
        <f>IF(I194="","",ROUND(G194*J194,2))</f>
        <v/>
      </c>
      <c r="L194" s="40">
        <f>IF(I194="","",I194-K194)</f>
        <v/>
      </c>
      <c r="M194" s="45">
        <f>IF(B194="","",YEAR(B194)*100+MONTH(B194))</f>
        <v/>
      </c>
    </row>
    <row r="195">
      <c r="A195" s="24" t="n"/>
      <c r="B195" s="43" t="n"/>
      <c r="C195" s="24" t="n"/>
      <c r="D195" s="24" t="n"/>
      <c r="E195" s="24" t="n"/>
      <c r="F195" s="44">
        <f>IF(E195="","",IFERROR(VLOOKUP(E195,Products!$A$5:$B$204,2,FALSE),"SKU not found"))</f>
        <v/>
      </c>
      <c r="G195" s="25" t="n"/>
      <c r="H195" s="30" t="n"/>
      <c r="I195" s="40">
        <f>IF(OR(E195="",G195=""),"",ROUND(G195*H195,2))</f>
        <v/>
      </c>
      <c r="J195" s="40">
        <f>IF(E195="","",IFERROR(VLOOKUP(E195,Products!$A$5:$F$204,6,FALSE),0))</f>
        <v/>
      </c>
      <c r="K195" s="40">
        <f>IF(I195="","",ROUND(G195*J195,2))</f>
        <v/>
      </c>
      <c r="L195" s="40">
        <f>IF(I195="","",I195-K195)</f>
        <v/>
      </c>
      <c r="M195" s="45">
        <f>IF(B195="","",YEAR(B195)*100+MONTH(B195))</f>
        <v/>
      </c>
    </row>
    <row r="196">
      <c r="A196" s="24" t="n"/>
      <c r="B196" s="43" t="n"/>
      <c r="C196" s="24" t="n"/>
      <c r="D196" s="24" t="n"/>
      <c r="E196" s="24" t="n"/>
      <c r="F196" s="44">
        <f>IF(E196="","",IFERROR(VLOOKUP(E196,Products!$A$5:$B$204,2,FALSE),"SKU not found"))</f>
        <v/>
      </c>
      <c r="G196" s="25" t="n"/>
      <c r="H196" s="30" t="n"/>
      <c r="I196" s="40">
        <f>IF(OR(E196="",G196=""),"",ROUND(G196*H196,2))</f>
        <v/>
      </c>
      <c r="J196" s="40">
        <f>IF(E196="","",IFERROR(VLOOKUP(E196,Products!$A$5:$F$204,6,FALSE),0))</f>
        <v/>
      </c>
      <c r="K196" s="40">
        <f>IF(I196="","",ROUND(G196*J196,2))</f>
        <v/>
      </c>
      <c r="L196" s="40">
        <f>IF(I196="","",I196-K196)</f>
        <v/>
      </c>
      <c r="M196" s="45">
        <f>IF(B196="","",YEAR(B196)*100+MONTH(B196))</f>
        <v/>
      </c>
    </row>
    <row r="197">
      <c r="A197" s="24" t="n"/>
      <c r="B197" s="43" t="n"/>
      <c r="C197" s="24" t="n"/>
      <c r="D197" s="24" t="n"/>
      <c r="E197" s="24" t="n"/>
      <c r="F197" s="44">
        <f>IF(E197="","",IFERROR(VLOOKUP(E197,Products!$A$5:$B$204,2,FALSE),"SKU not found"))</f>
        <v/>
      </c>
      <c r="G197" s="25" t="n"/>
      <c r="H197" s="30" t="n"/>
      <c r="I197" s="40">
        <f>IF(OR(E197="",G197=""),"",ROUND(G197*H197,2))</f>
        <v/>
      </c>
      <c r="J197" s="40">
        <f>IF(E197="","",IFERROR(VLOOKUP(E197,Products!$A$5:$F$204,6,FALSE),0))</f>
        <v/>
      </c>
      <c r="K197" s="40">
        <f>IF(I197="","",ROUND(G197*J197,2))</f>
        <v/>
      </c>
      <c r="L197" s="40">
        <f>IF(I197="","",I197-K197)</f>
        <v/>
      </c>
      <c r="M197" s="45">
        <f>IF(B197="","",YEAR(B197)*100+MONTH(B197))</f>
        <v/>
      </c>
    </row>
    <row r="198">
      <c r="A198" s="24" t="n"/>
      <c r="B198" s="43" t="n"/>
      <c r="C198" s="24" t="n"/>
      <c r="D198" s="24" t="n"/>
      <c r="E198" s="24" t="n"/>
      <c r="F198" s="44">
        <f>IF(E198="","",IFERROR(VLOOKUP(E198,Products!$A$5:$B$204,2,FALSE),"SKU not found"))</f>
        <v/>
      </c>
      <c r="G198" s="25" t="n"/>
      <c r="H198" s="30" t="n"/>
      <c r="I198" s="40">
        <f>IF(OR(E198="",G198=""),"",ROUND(G198*H198,2))</f>
        <v/>
      </c>
      <c r="J198" s="40">
        <f>IF(E198="","",IFERROR(VLOOKUP(E198,Products!$A$5:$F$204,6,FALSE),0))</f>
        <v/>
      </c>
      <c r="K198" s="40">
        <f>IF(I198="","",ROUND(G198*J198,2))</f>
        <v/>
      </c>
      <c r="L198" s="40">
        <f>IF(I198="","",I198-K198)</f>
        <v/>
      </c>
      <c r="M198" s="45">
        <f>IF(B198="","",YEAR(B198)*100+MONTH(B198))</f>
        <v/>
      </c>
    </row>
    <row r="199">
      <c r="A199" s="24" t="n"/>
      <c r="B199" s="43" t="n"/>
      <c r="C199" s="24" t="n"/>
      <c r="D199" s="24" t="n"/>
      <c r="E199" s="24" t="n"/>
      <c r="F199" s="44">
        <f>IF(E199="","",IFERROR(VLOOKUP(E199,Products!$A$5:$B$204,2,FALSE),"SKU not found"))</f>
        <v/>
      </c>
      <c r="G199" s="25" t="n"/>
      <c r="H199" s="30" t="n"/>
      <c r="I199" s="40">
        <f>IF(OR(E199="",G199=""),"",ROUND(G199*H199,2))</f>
        <v/>
      </c>
      <c r="J199" s="40">
        <f>IF(E199="","",IFERROR(VLOOKUP(E199,Products!$A$5:$F$204,6,FALSE),0))</f>
        <v/>
      </c>
      <c r="K199" s="40">
        <f>IF(I199="","",ROUND(G199*J199,2))</f>
        <v/>
      </c>
      <c r="L199" s="40">
        <f>IF(I199="","",I199-K199)</f>
        <v/>
      </c>
      <c r="M199" s="45">
        <f>IF(B199="","",YEAR(B199)*100+MONTH(B199))</f>
        <v/>
      </c>
    </row>
    <row r="200">
      <c r="A200" s="24" t="n"/>
      <c r="B200" s="43" t="n"/>
      <c r="C200" s="24" t="n"/>
      <c r="D200" s="24" t="n"/>
      <c r="E200" s="24" t="n"/>
      <c r="F200" s="44">
        <f>IF(E200="","",IFERROR(VLOOKUP(E200,Products!$A$5:$B$204,2,FALSE),"SKU not found"))</f>
        <v/>
      </c>
      <c r="G200" s="25" t="n"/>
      <c r="H200" s="30" t="n"/>
      <c r="I200" s="40">
        <f>IF(OR(E200="",G200=""),"",ROUND(G200*H200,2))</f>
        <v/>
      </c>
      <c r="J200" s="40">
        <f>IF(E200="","",IFERROR(VLOOKUP(E200,Products!$A$5:$F$204,6,FALSE),0))</f>
        <v/>
      </c>
      <c r="K200" s="40">
        <f>IF(I200="","",ROUND(G200*J200,2))</f>
        <v/>
      </c>
      <c r="L200" s="40">
        <f>IF(I200="","",I200-K200)</f>
        <v/>
      </c>
      <c r="M200" s="45">
        <f>IF(B200="","",YEAR(B200)*100+MONTH(B200))</f>
        <v/>
      </c>
    </row>
    <row r="201">
      <c r="A201" s="24" t="n"/>
      <c r="B201" s="43" t="n"/>
      <c r="C201" s="24" t="n"/>
      <c r="D201" s="24" t="n"/>
      <c r="E201" s="24" t="n"/>
      <c r="F201" s="44">
        <f>IF(E201="","",IFERROR(VLOOKUP(E201,Products!$A$5:$B$204,2,FALSE),"SKU not found"))</f>
        <v/>
      </c>
      <c r="G201" s="25" t="n"/>
      <c r="H201" s="30" t="n"/>
      <c r="I201" s="40">
        <f>IF(OR(E201="",G201=""),"",ROUND(G201*H201,2))</f>
        <v/>
      </c>
      <c r="J201" s="40">
        <f>IF(E201="","",IFERROR(VLOOKUP(E201,Products!$A$5:$F$204,6,FALSE),0))</f>
        <v/>
      </c>
      <c r="K201" s="40">
        <f>IF(I201="","",ROUND(G201*J201,2))</f>
        <v/>
      </c>
      <c r="L201" s="40">
        <f>IF(I201="","",I201-K201)</f>
        <v/>
      </c>
      <c r="M201" s="45">
        <f>IF(B201="","",YEAR(B201)*100+MONTH(B201))</f>
        <v/>
      </c>
    </row>
    <row r="202">
      <c r="A202" s="24" t="n"/>
      <c r="B202" s="43" t="n"/>
      <c r="C202" s="24" t="n"/>
      <c r="D202" s="24" t="n"/>
      <c r="E202" s="24" t="n"/>
      <c r="F202" s="44">
        <f>IF(E202="","",IFERROR(VLOOKUP(E202,Products!$A$5:$B$204,2,FALSE),"SKU not found"))</f>
        <v/>
      </c>
      <c r="G202" s="25" t="n"/>
      <c r="H202" s="30" t="n"/>
      <c r="I202" s="40">
        <f>IF(OR(E202="",G202=""),"",ROUND(G202*H202,2))</f>
        <v/>
      </c>
      <c r="J202" s="40">
        <f>IF(E202="","",IFERROR(VLOOKUP(E202,Products!$A$5:$F$204,6,FALSE),0))</f>
        <v/>
      </c>
      <c r="K202" s="40">
        <f>IF(I202="","",ROUND(G202*J202,2))</f>
        <v/>
      </c>
      <c r="L202" s="40">
        <f>IF(I202="","",I202-K202)</f>
        <v/>
      </c>
      <c r="M202" s="45">
        <f>IF(B202="","",YEAR(B202)*100+MONTH(B202))</f>
        <v/>
      </c>
    </row>
    <row r="203">
      <c r="A203" s="24" t="n"/>
      <c r="B203" s="43" t="n"/>
      <c r="C203" s="24" t="n"/>
      <c r="D203" s="24" t="n"/>
      <c r="E203" s="24" t="n"/>
      <c r="F203" s="44">
        <f>IF(E203="","",IFERROR(VLOOKUP(E203,Products!$A$5:$B$204,2,FALSE),"SKU not found"))</f>
        <v/>
      </c>
      <c r="G203" s="25" t="n"/>
      <c r="H203" s="30" t="n"/>
      <c r="I203" s="40">
        <f>IF(OR(E203="",G203=""),"",ROUND(G203*H203,2))</f>
        <v/>
      </c>
      <c r="J203" s="40">
        <f>IF(E203="","",IFERROR(VLOOKUP(E203,Products!$A$5:$F$204,6,FALSE),0))</f>
        <v/>
      </c>
      <c r="K203" s="40">
        <f>IF(I203="","",ROUND(G203*J203,2))</f>
        <v/>
      </c>
      <c r="L203" s="40">
        <f>IF(I203="","",I203-K203)</f>
        <v/>
      </c>
      <c r="M203" s="45">
        <f>IF(B203="","",YEAR(B203)*100+MONTH(B203))</f>
        <v/>
      </c>
    </row>
    <row r="204">
      <c r="A204" s="24" t="n"/>
      <c r="B204" s="43" t="n"/>
      <c r="C204" s="24" t="n"/>
      <c r="D204" s="24" t="n"/>
      <c r="E204" s="24" t="n"/>
      <c r="F204" s="44">
        <f>IF(E204="","",IFERROR(VLOOKUP(E204,Products!$A$5:$B$204,2,FALSE),"SKU not found"))</f>
        <v/>
      </c>
      <c r="G204" s="25" t="n"/>
      <c r="H204" s="30" t="n"/>
      <c r="I204" s="40">
        <f>IF(OR(E204="",G204=""),"",ROUND(G204*H204,2))</f>
        <v/>
      </c>
      <c r="J204" s="40">
        <f>IF(E204="","",IFERROR(VLOOKUP(E204,Products!$A$5:$F$204,6,FALSE),0))</f>
        <v/>
      </c>
      <c r="K204" s="40">
        <f>IF(I204="","",ROUND(G204*J204,2))</f>
        <v/>
      </c>
      <c r="L204" s="40">
        <f>IF(I204="","",I204-K204)</f>
        <v/>
      </c>
      <c r="M204" s="45">
        <f>IF(B204="","",YEAR(B204)*100+MONTH(B204))</f>
        <v/>
      </c>
    </row>
    <row r="205">
      <c r="A205" s="24" t="n"/>
      <c r="B205" s="43" t="n"/>
      <c r="C205" s="24" t="n"/>
      <c r="D205" s="24" t="n"/>
      <c r="E205" s="24" t="n"/>
      <c r="F205" s="44">
        <f>IF(E205="","",IFERROR(VLOOKUP(E205,Products!$A$5:$B$204,2,FALSE),"SKU not found"))</f>
        <v/>
      </c>
      <c r="G205" s="25" t="n"/>
      <c r="H205" s="30" t="n"/>
      <c r="I205" s="40">
        <f>IF(OR(E205="",G205=""),"",ROUND(G205*H205,2))</f>
        <v/>
      </c>
      <c r="J205" s="40">
        <f>IF(E205="","",IFERROR(VLOOKUP(E205,Products!$A$5:$F$204,6,FALSE),0))</f>
        <v/>
      </c>
      <c r="K205" s="40">
        <f>IF(I205="","",ROUND(G205*J205,2))</f>
        <v/>
      </c>
      <c r="L205" s="40">
        <f>IF(I205="","",I205-K205)</f>
        <v/>
      </c>
      <c r="M205" s="45">
        <f>IF(B205="","",YEAR(B205)*100+MONTH(B205))</f>
        <v/>
      </c>
    </row>
    <row r="206">
      <c r="A206" s="24" t="n"/>
      <c r="B206" s="43" t="n"/>
      <c r="C206" s="24" t="n"/>
      <c r="D206" s="24" t="n"/>
      <c r="E206" s="24" t="n"/>
      <c r="F206" s="44">
        <f>IF(E206="","",IFERROR(VLOOKUP(E206,Products!$A$5:$B$204,2,FALSE),"SKU not found"))</f>
        <v/>
      </c>
      <c r="G206" s="25" t="n"/>
      <c r="H206" s="30" t="n"/>
      <c r="I206" s="40">
        <f>IF(OR(E206="",G206=""),"",ROUND(G206*H206,2))</f>
        <v/>
      </c>
      <c r="J206" s="40">
        <f>IF(E206="","",IFERROR(VLOOKUP(E206,Products!$A$5:$F$204,6,FALSE),0))</f>
        <v/>
      </c>
      <c r="K206" s="40">
        <f>IF(I206="","",ROUND(G206*J206,2))</f>
        <v/>
      </c>
      <c r="L206" s="40">
        <f>IF(I206="","",I206-K206)</f>
        <v/>
      </c>
      <c r="M206" s="45">
        <f>IF(B206="","",YEAR(B206)*100+MONTH(B206))</f>
        <v/>
      </c>
    </row>
    <row r="207">
      <c r="A207" s="24" t="n"/>
      <c r="B207" s="43" t="n"/>
      <c r="C207" s="24" t="n"/>
      <c r="D207" s="24" t="n"/>
      <c r="E207" s="24" t="n"/>
      <c r="F207" s="44">
        <f>IF(E207="","",IFERROR(VLOOKUP(E207,Products!$A$5:$B$204,2,FALSE),"SKU not found"))</f>
        <v/>
      </c>
      <c r="G207" s="25" t="n"/>
      <c r="H207" s="30" t="n"/>
      <c r="I207" s="40">
        <f>IF(OR(E207="",G207=""),"",ROUND(G207*H207,2))</f>
        <v/>
      </c>
      <c r="J207" s="40">
        <f>IF(E207="","",IFERROR(VLOOKUP(E207,Products!$A$5:$F$204,6,FALSE),0))</f>
        <v/>
      </c>
      <c r="K207" s="40">
        <f>IF(I207="","",ROUND(G207*J207,2))</f>
        <v/>
      </c>
      <c r="L207" s="40">
        <f>IF(I207="","",I207-K207)</f>
        <v/>
      </c>
      <c r="M207" s="45">
        <f>IF(B207="","",YEAR(B207)*100+MONTH(B207))</f>
        <v/>
      </c>
    </row>
    <row r="208">
      <c r="A208" s="24" t="n"/>
      <c r="B208" s="43" t="n"/>
      <c r="C208" s="24" t="n"/>
      <c r="D208" s="24" t="n"/>
      <c r="E208" s="24" t="n"/>
      <c r="F208" s="44">
        <f>IF(E208="","",IFERROR(VLOOKUP(E208,Products!$A$5:$B$204,2,FALSE),"SKU not found"))</f>
        <v/>
      </c>
      <c r="G208" s="25" t="n"/>
      <c r="H208" s="30" t="n"/>
      <c r="I208" s="40">
        <f>IF(OR(E208="",G208=""),"",ROUND(G208*H208,2))</f>
        <v/>
      </c>
      <c r="J208" s="40">
        <f>IF(E208="","",IFERROR(VLOOKUP(E208,Products!$A$5:$F$204,6,FALSE),0))</f>
        <v/>
      </c>
      <c r="K208" s="40">
        <f>IF(I208="","",ROUND(G208*J208,2))</f>
        <v/>
      </c>
      <c r="L208" s="40">
        <f>IF(I208="","",I208-K208)</f>
        <v/>
      </c>
      <c r="M208" s="45">
        <f>IF(B208="","",YEAR(B208)*100+MONTH(B208))</f>
        <v/>
      </c>
    </row>
    <row r="209">
      <c r="A209" s="24" t="n"/>
      <c r="B209" s="43" t="n"/>
      <c r="C209" s="24" t="n"/>
      <c r="D209" s="24" t="n"/>
      <c r="E209" s="24" t="n"/>
      <c r="F209" s="44">
        <f>IF(E209="","",IFERROR(VLOOKUP(E209,Products!$A$5:$B$204,2,FALSE),"SKU not found"))</f>
        <v/>
      </c>
      <c r="G209" s="25" t="n"/>
      <c r="H209" s="30" t="n"/>
      <c r="I209" s="40">
        <f>IF(OR(E209="",G209=""),"",ROUND(G209*H209,2))</f>
        <v/>
      </c>
      <c r="J209" s="40">
        <f>IF(E209="","",IFERROR(VLOOKUP(E209,Products!$A$5:$F$204,6,FALSE),0))</f>
        <v/>
      </c>
      <c r="K209" s="40">
        <f>IF(I209="","",ROUND(G209*J209,2))</f>
        <v/>
      </c>
      <c r="L209" s="40">
        <f>IF(I209="","",I209-K209)</f>
        <v/>
      </c>
      <c r="M209" s="45">
        <f>IF(B209="","",YEAR(B209)*100+MONTH(B209))</f>
        <v/>
      </c>
    </row>
    <row r="210">
      <c r="A210" s="24" t="n"/>
      <c r="B210" s="43" t="n"/>
      <c r="C210" s="24" t="n"/>
      <c r="D210" s="24" t="n"/>
      <c r="E210" s="24" t="n"/>
      <c r="F210" s="44">
        <f>IF(E210="","",IFERROR(VLOOKUP(E210,Products!$A$5:$B$204,2,FALSE),"SKU not found"))</f>
        <v/>
      </c>
      <c r="G210" s="25" t="n"/>
      <c r="H210" s="30" t="n"/>
      <c r="I210" s="40">
        <f>IF(OR(E210="",G210=""),"",ROUND(G210*H210,2))</f>
        <v/>
      </c>
      <c r="J210" s="40">
        <f>IF(E210="","",IFERROR(VLOOKUP(E210,Products!$A$5:$F$204,6,FALSE),0))</f>
        <v/>
      </c>
      <c r="K210" s="40">
        <f>IF(I210="","",ROUND(G210*J210,2))</f>
        <v/>
      </c>
      <c r="L210" s="40">
        <f>IF(I210="","",I210-K210)</f>
        <v/>
      </c>
      <c r="M210" s="45">
        <f>IF(B210="","",YEAR(B210)*100+MONTH(B210))</f>
        <v/>
      </c>
    </row>
    <row r="211">
      <c r="A211" s="24" t="n"/>
      <c r="B211" s="43" t="n"/>
      <c r="C211" s="24" t="n"/>
      <c r="D211" s="24" t="n"/>
      <c r="E211" s="24" t="n"/>
      <c r="F211" s="44">
        <f>IF(E211="","",IFERROR(VLOOKUP(E211,Products!$A$5:$B$204,2,FALSE),"SKU not found"))</f>
        <v/>
      </c>
      <c r="G211" s="25" t="n"/>
      <c r="H211" s="30" t="n"/>
      <c r="I211" s="40">
        <f>IF(OR(E211="",G211=""),"",ROUND(G211*H211,2))</f>
        <v/>
      </c>
      <c r="J211" s="40">
        <f>IF(E211="","",IFERROR(VLOOKUP(E211,Products!$A$5:$F$204,6,FALSE),0))</f>
        <v/>
      </c>
      <c r="K211" s="40">
        <f>IF(I211="","",ROUND(G211*J211,2))</f>
        <v/>
      </c>
      <c r="L211" s="40">
        <f>IF(I211="","",I211-K211)</f>
        <v/>
      </c>
      <c r="M211" s="45">
        <f>IF(B211="","",YEAR(B211)*100+MONTH(B211))</f>
        <v/>
      </c>
    </row>
    <row r="212">
      <c r="A212" s="24" t="n"/>
      <c r="B212" s="43" t="n"/>
      <c r="C212" s="24" t="n"/>
      <c r="D212" s="24" t="n"/>
      <c r="E212" s="24" t="n"/>
      <c r="F212" s="44">
        <f>IF(E212="","",IFERROR(VLOOKUP(E212,Products!$A$5:$B$204,2,FALSE),"SKU not found"))</f>
        <v/>
      </c>
      <c r="G212" s="25" t="n"/>
      <c r="H212" s="30" t="n"/>
      <c r="I212" s="40">
        <f>IF(OR(E212="",G212=""),"",ROUND(G212*H212,2))</f>
        <v/>
      </c>
      <c r="J212" s="40">
        <f>IF(E212="","",IFERROR(VLOOKUP(E212,Products!$A$5:$F$204,6,FALSE),0))</f>
        <v/>
      </c>
      <c r="K212" s="40">
        <f>IF(I212="","",ROUND(G212*J212,2))</f>
        <v/>
      </c>
      <c r="L212" s="40">
        <f>IF(I212="","",I212-K212)</f>
        <v/>
      </c>
      <c r="M212" s="45">
        <f>IF(B212="","",YEAR(B212)*100+MONTH(B212))</f>
        <v/>
      </c>
    </row>
    <row r="213">
      <c r="A213" s="24" t="n"/>
      <c r="B213" s="43" t="n"/>
      <c r="C213" s="24" t="n"/>
      <c r="D213" s="24" t="n"/>
      <c r="E213" s="24" t="n"/>
      <c r="F213" s="44">
        <f>IF(E213="","",IFERROR(VLOOKUP(E213,Products!$A$5:$B$204,2,FALSE),"SKU not found"))</f>
        <v/>
      </c>
      <c r="G213" s="25" t="n"/>
      <c r="H213" s="30" t="n"/>
      <c r="I213" s="40">
        <f>IF(OR(E213="",G213=""),"",ROUND(G213*H213,2))</f>
        <v/>
      </c>
      <c r="J213" s="40">
        <f>IF(E213="","",IFERROR(VLOOKUP(E213,Products!$A$5:$F$204,6,FALSE),0))</f>
        <v/>
      </c>
      <c r="K213" s="40">
        <f>IF(I213="","",ROUND(G213*J213,2))</f>
        <v/>
      </c>
      <c r="L213" s="40">
        <f>IF(I213="","",I213-K213)</f>
        <v/>
      </c>
      <c r="M213" s="45">
        <f>IF(B213="","",YEAR(B213)*100+MONTH(B213))</f>
        <v/>
      </c>
    </row>
    <row r="214">
      <c r="A214" s="24" t="n"/>
      <c r="B214" s="43" t="n"/>
      <c r="C214" s="24" t="n"/>
      <c r="D214" s="24" t="n"/>
      <c r="E214" s="24" t="n"/>
      <c r="F214" s="44">
        <f>IF(E214="","",IFERROR(VLOOKUP(E214,Products!$A$5:$B$204,2,FALSE),"SKU not found"))</f>
        <v/>
      </c>
      <c r="G214" s="25" t="n"/>
      <c r="H214" s="30" t="n"/>
      <c r="I214" s="40">
        <f>IF(OR(E214="",G214=""),"",ROUND(G214*H214,2))</f>
        <v/>
      </c>
      <c r="J214" s="40">
        <f>IF(E214="","",IFERROR(VLOOKUP(E214,Products!$A$5:$F$204,6,FALSE),0))</f>
        <v/>
      </c>
      <c r="K214" s="40">
        <f>IF(I214="","",ROUND(G214*J214,2))</f>
        <v/>
      </c>
      <c r="L214" s="40">
        <f>IF(I214="","",I214-K214)</f>
        <v/>
      </c>
      <c r="M214" s="45">
        <f>IF(B214="","",YEAR(B214)*100+MONTH(B214))</f>
        <v/>
      </c>
    </row>
    <row r="215">
      <c r="A215" s="24" t="n"/>
      <c r="B215" s="43" t="n"/>
      <c r="C215" s="24" t="n"/>
      <c r="D215" s="24" t="n"/>
      <c r="E215" s="24" t="n"/>
      <c r="F215" s="44">
        <f>IF(E215="","",IFERROR(VLOOKUP(E215,Products!$A$5:$B$204,2,FALSE),"SKU not found"))</f>
        <v/>
      </c>
      <c r="G215" s="25" t="n"/>
      <c r="H215" s="30" t="n"/>
      <c r="I215" s="40">
        <f>IF(OR(E215="",G215=""),"",ROUND(G215*H215,2))</f>
        <v/>
      </c>
      <c r="J215" s="40">
        <f>IF(E215="","",IFERROR(VLOOKUP(E215,Products!$A$5:$F$204,6,FALSE),0))</f>
        <v/>
      </c>
      <c r="K215" s="40">
        <f>IF(I215="","",ROUND(G215*J215,2))</f>
        <v/>
      </c>
      <c r="L215" s="40">
        <f>IF(I215="","",I215-K215)</f>
        <v/>
      </c>
      <c r="M215" s="45">
        <f>IF(B215="","",YEAR(B215)*100+MONTH(B215))</f>
        <v/>
      </c>
    </row>
    <row r="216">
      <c r="A216" s="24" t="n"/>
      <c r="B216" s="43" t="n"/>
      <c r="C216" s="24" t="n"/>
      <c r="D216" s="24" t="n"/>
      <c r="E216" s="24" t="n"/>
      <c r="F216" s="44">
        <f>IF(E216="","",IFERROR(VLOOKUP(E216,Products!$A$5:$B$204,2,FALSE),"SKU not found"))</f>
        <v/>
      </c>
      <c r="G216" s="25" t="n"/>
      <c r="H216" s="30" t="n"/>
      <c r="I216" s="40">
        <f>IF(OR(E216="",G216=""),"",ROUND(G216*H216,2))</f>
        <v/>
      </c>
      <c r="J216" s="40">
        <f>IF(E216="","",IFERROR(VLOOKUP(E216,Products!$A$5:$F$204,6,FALSE),0))</f>
        <v/>
      </c>
      <c r="K216" s="40">
        <f>IF(I216="","",ROUND(G216*J216,2))</f>
        <v/>
      </c>
      <c r="L216" s="40">
        <f>IF(I216="","",I216-K216)</f>
        <v/>
      </c>
      <c r="M216" s="45">
        <f>IF(B216="","",YEAR(B216)*100+MONTH(B216))</f>
        <v/>
      </c>
    </row>
    <row r="217">
      <c r="A217" s="24" t="n"/>
      <c r="B217" s="43" t="n"/>
      <c r="C217" s="24" t="n"/>
      <c r="D217" s="24" t="n"/>
      <c r="E217" s="24" t="n"/>
      <c r="F217" s="44">
        <f>IF(E217="","",IFERROR(VLOOKUP(E217,Products!$A$5:$B$204,2,FALSE),"SKU not found"))</f>
        <v/>
      </c>
      <c r="G217" s="25" t="n"/>
      <c r="H217" s="30" t="n"/>
      <c r="I217" s="40">
        <f>IF(OR(E217="",G217=""),"",ROUND(G217*H217,2))</f>
        <v/>
      </c>
      <c r="J217" s="40">
        <f>IF(E217="","",IFERROR(VLOOKUP(E217,Products!$A$5:$F$204,6,FALSE),0))</f>
        <v/>
      </c>
      <c r="K217" s="40">
        <f>IF(I217="","",ROUND(G217*J217,2))</f>
        <v/>
      </c>
      <c r="L217" s="40">
        <f>IF(I217="","",I217-K217)</f>
        <v/>
      </c>
      <c r="M217" s="45">
        <f>IF(B217="","",YEAR(B217)*100+MONTH(B217))</f>
        <v/>
      </c>
    </row>
    <row r="218">
      <c r="A218" s="24" t="n"/>
      <c r="B218" s="43" t="n"/>
      <c r="C218" s="24" t="n"/>
      <c r="D218" s="24" t="n"/>
      <c r="E218" s="24" t="n"/>
      <c r="F218" s="44">
        <f>IF(E218="","",IFERROR(VLOOKUP(E218,Products!$A$5:$B$204,2,FALSE),"SKU not found"))</f>
        <v/>
      </c>
      <c r="G218" s="25" t="n"/>
      <c r="H218" s="30" t="n"/>
      <c r="I218" s="40">
        <f>IF(OR(E218="",G218=""),"",ROUND(G218*H218,2))</f>
        <v/>
      </c>
      <c r="J218" s="40">
        <f>IF(E218="","",IFERROR(VLOOKUP(E218,Products!$A$5:$F$204,6,FALSE),0))</f>
        <v/>
      </c>
      <c r="K218" s="40">
        <f>IF(I218="","",ROUND(G218*J218,2))</f>
        <v/>
      </c>
      <c r="L218" s="40">
        <f>IF(I218="","",I218-K218)</f>
        <v/>
      </c>
      <c r="M218" s="45">
        <f>IF(B218="","",YEAR(B218)*100+MONTH(B218))</f>
        <v/>
      </c>
    </row>
    <row r="219">
      <c r="A219" s="24" t="n"/>
      <c r="B219" s="43" t="n"/>
      <c r="C219" s="24" t="n"/>
      <c r="D219" s="24" t="n"/>
      <c r="E219" s="24" t="n"/>
      <c r="F219" s="44">
        <f>IF(E219="","",IFERROR(VLOOKUP(E219,Products!$A$5:$B$204,2,FALSE),"SKU not found"))</f>
        <v/>
      </c>
      <c r="G219" s="25" t="n"/>
      <c r="H219" s="30" t="n"/>
      <c r="I219" s="40">
        <f>IF(OR(E219="",G219=""),"",ROUND(G219*H219,2))</f>
        <v/>
      </c>
      <c r="J219" s="40">
        <f>IF(E219="","",IFERROR(VLOOKUP(E219,Products!$A$5:$F$204,6,FALSE),0))</f>
        <v/>
      </c>
      <c r="K219" s="40">
        <f>IF(I219="","",ROUND(G219*J219,2))</f>
        <v/>
      </c>
      <c r="L219" s="40">
        <f>IF(I219="","",I219-K219)</f>
        <v/>
      </c>
      <c r="M219" s="45">
        <f>IF(B219="","",YEAR(B219)*100+MONTH(B219))</f>
        <v/>
      </c>
    </row>
    <row r="220">
      <c r="A220" s="24" t="n"/>
      <c r="B220" s="43" t="n"/>
      <c r="C220" s="24" t="n"/>
      <c r="D220" s="24" t="n"/>
      <c r="E220" s="24" t="n"/>
      <c r="F220" s="44">
        <f>IF(E220="","",IFERROR(VLOOKUP(E220,Products!$A$5:$B$204,2,FALSE),"SKU not found"))</f>
        <v/>
      </c>
      <c r="G220" s="25" t="n"/>
      <c r="H220" s="30" t="n"/>
      <c r="I220" s="40">
        <f>IF(OR(E220="",G220=""),"",ROUND(G220*H220,2))</f>
        <v/>
      </c>
      <c r="J220" s="40">
        <f>IF(E220="","",IFERROR(VLOOKUP(E220,Products!$A$5:$F$204,6,FALSE),0))</f>
        <v/>
      </c>
      <c r="K220" s="40">
        <f>IF(I220="","",ROUND(G220*J220,2))</f>
        <v/>
      </c>
      <c r="L220" s="40">
        <f>IF(I220="","",I220-K220)</f>
        <v/>
      </c>
      <c r="M220" s="45">
        <f>IF(B220="","",YEAR(B220)*100+MONTH(B220))</f>
        <v/>
      </c>
    </row>
    <row r="221">
      <c r="A221" s="24" t="n"/>
      <c r="B221" s="43" t="n"/>
      <c r="C221" s="24" t="n"/>
      <c r="D221" s="24" t="n"/>
      <c r="E221" s="24" t="n"/>
      <c r="F221" s="44">
        <f>IF(E221="","",IFERROR(VLOOKUP(E221,Products!$A$5:$B$204,2,FALSE),"SKU not found"))</f>
        <v/>
      </c>
      <c r="G221" s="25" t="n"/>
      <c r="H221" s="30" t="n"/>
      <c r="I221" s="40">
        <f>IF(OR(E221="",G221=""),"",ROUND(G221*H221,2))</f>
        <v/>
      </c>
      <c r="J221" s="40">
        <f>IF(E221="","",IFERROR(VLOOKUP(E221,Products!$A$5:$F$204,6,FALSE),0))</f>
        <v/>
      </c>
      <c r="K221" s="40">
        <f>IF(I221="","",ROUND(G221*J221,2))</f>
        <v/>
      </c>
      <c r="L221" s="40">
        <f>IF(I221="","",I221-K221)</f>
        <v/>
      </c>
      <c r="M221" s="45">
        <f>IF(B221="","",YEAR(B221)*100+MONTH(B221))</f>
        <v/>
      </c>
    </row>
    <row r="222">
      <c r="A222" s="24" t="n"/>
      <c r="B222" s="43" t="n"/>
      <c r="C222" s="24" t="n"/>
      <c r="D222" s="24" t="n"/>
      <c r="E222" s="24" t="n"/>
      <c r="F222" s="44">
        <f>IF(E222="","",IFERROR(VLOOKUP(E222,Products!$A$5:$B$204,2,FALSE),"SKU not found"))</f>
        <v/>
      </c>
      <c r="G222" s="25" t="n"/>
      <c r="H222" s="30" t="n"/>
      <c r="I222" s="40">
        <f>IF(OR(E222="",G222=""),"",ROUND(G222*H222,2))</f>
        <v/>
      </c>
      <c r="J222" s="40">
        <f>IF(E222="","",IFERROR(VLOOKUP(E222,Products!$A$5:$F$204,6,FALSE),0))</f>
        <v/>
      </c>
      <c r="K222" s="40">
        <f>IF(I222="","",ROUND(G222*J222,2))</f>
        <v/>
      </c>
      <c r="L222" s="40">
        <f>IF(I222="","",I222-K222)</f>
        <v/>
      </c>
      <c r="M222" s="45">
        <f>IF(B222="","",YEAR(B222)*100+MONTH(B222))</f>
        <v/>
      </c>
    </row>
    <row r="223">
      <c r="A223" s="24" t="n"/>
      <c r="B223" s="43" t="n"/>
      <c r="C223" s="24" t="n"/>
      <c r="D223" s="24" t="n"/>
      <c r="E223" s="24" t="n"/>
      <c r="F223" s="44">
        <f>IF(E223="","",IFERROR(VLOOKUP(E223,Products!$A$5:$B$204,2,FALSE),"SKU not found"))</f>
        <v/>
      </c>
      <c r="G223" s="25" t="n"/>
      <c r="H223" s="30" t="n"/>
      <c r="I223" s="40">
        <f>IF(OR(E223="",G223=""),"",ROUND(G223*H223,2))</f>
        <v/>
      </c>
      <c r="J223" s="40">
        <f>IF(E223="","",IFERROR(VLOOKUP(E223,Products!$A$5:$F$204,6,FALSE),0))</f>
        <v/>
      </c>
      <c r="K223" s="40">
        <f>IF(I223="","",ROUND(G223*J223,2))</f>
        <v/>
      </c>
      <c r="L223" s="40">
        <f>IF(I223="","",I223-K223)</f>
        <v/>
      </c>
      <c r="M223" s="45">
        <f>IF(B223="","",YEAR(B223)*100+MONTH(B223))</f>
        <v/>
      </c>
    </row>
    <row r="224">
      <c r="A224" s="24" t="n"/>
      <c r="B224" s="43" t="n"/>
      <c r="C224" s="24" t="n"/>
      <c r="D224" s="24" t="n"/>
      <c r="E224" s="24" t="n"/>
      <c r="F224" s="44">
        <f>IF(E224="","",IFERROR(VLOOKUP(E224,Products!$A$5:$B$204,2,FALSE),"SKU not found"))</f>
        <v/>
      </c>
      <c r="G224" s="25" t="n"/>
      <c r="H224" s="30" t="n"/>
      <c r="I224" s="40">
        <f>IF(OR(E224="",G224=""),"",ROUND(G224*H224,2))</f>
        <v/>
      </c>
      <c r="J224" s="40">
        <f>IF(E224="","",IFERROR(VLOOKUP(E224,Products!$A$5:$F$204,6,FALSE),0))</f>
        <v/>
      </c>
      <c r="K224" s="40">
        <f>IF(I224="","",ROUND(G224*J224,2))</f>
        <v/>
      </c>
      <c r="L224" s="40">
        <f>IF(I224="","",I224-K224)</f>
        <v/>
      </c>
      <c r="M224" s="45">
        <f>IF(B224="","",YEAR(B224)*100+MONTH(B224))</f>
        <v/>
      </c>
    </row>
    <row r="225">
      <c r="A225" s="24" t="n"/>
      <c r="B225" s="43" t="n"/>
      <c r="C225" s="24" t="n"/>
      <c r="D225" s="24" t="n"/>
      <c r="E225" s="24" t="n"/>
      <c r="F225" s="44">
        <f>IF(E225="","",IFERROR(VLOOKUP(E225,Products!$A$5:$B$204,2,FALSE),"SKU not found"))</f>
        <v/>
      </c>
      <c r="G225" s="25" t="n"/>
      <c r="H225" s="30" t="n"/>
      <c r="I225" s="40">
        <f>IF(OR(E225="",G225=""),"",ROUND(G225*H225,2))</f>
        <v/>
      </c>
      <c r="J225" s="40">
        <f>IF(E225="","",IFERROR(VLOOKUP(E225,Products!$A$5:$F$204,6,FALSE),0))</f>
        <v/>
      </c>
      <c r="K225" s="40">
        <f>IF(I225="","",ROUND(G225*J225,2))</f>
        <v/>
      </c>
      <c r="L225" s="40">
        <f>IF(I225="","",I225-K225)</f>
        <v/>
      </c>
      <c r="M225" s="45">
        <f>IF(B225="","",YEAR(B225)*100+MONTH(B225))</f>
        <v/>
      </c>
    </row>
    <row r="226">
      <c r="A226" s="24" t="n"/>
      <c r="B226" s="43" t="n"/>
      <c r="C226" s="24" t="n"/>
      <c r="D226" s="24" t="n"/>
      <c r="E226" s="24" t="n"/>
      <c r="F226" s="44">
        <f>IF(E226="","",IFERROR(VLOOKUP(E226,Products!$A$5:$B$204,2,FALSE),"SKU not found"))</f>
        <v/>
      </c>
      <c r="G226" s="25" t="n"/>
      <c r="H226" s="30" t="n"/>
      <c r="I226" s="40">
        <f>IF(OR(E226="",G226=""),"",ROUND(G226*H226,2))</f>
        <v/>
      </c>
      <c r="J226" s="40">
        <f>IF(E226="","",IFERROR(VLOOKUP(E226,Products!$A$5:$F$204,6,FALSE),0))</f>
        <v/>
      </c>
      <c r="K226" s="40">
        <f>IF(I226="","",ROUND(G226*J226,2))</f>
        <v/>
      </c>
      <c r="L226" s="40">
        <f>IF(I226="","",I226-K226)</f>
        <v/>
      </c>
      <c r="M226" s="45">
        <f>IF(B226="","",YEAR(B226)*100+MONTH(B226))</f>
        <v/>
      </c>
    </row>
    <row r="227">
      <c r="A227" s="24" t="n"/>
      <c r="B227" s="43" t="n"/>
      <c r="C227" s="24" t="n"/>
      <c r="D227" s="24" t="n"/>
      <c r="E227" s="24" t="n"/>
      <c r="F227" s="44">
        <f>IF(E227="","",IFERROR(VLOOKUP(E227,Products!$A$5:$B$204,2,FALSE),"SKU not found"))</f>
        <v/>
      </c>
      <c r="G227" s="25" t="n"/>
      <c r="H227" s="30" t="n"/>
      <c r="I227" s="40">
        <f>IF(OR(E227="",G227=""),"",ROUND(G227*H227,2))</f>
        <v/>
      </c>
      <c r="J227" s="40">
        <f>IF(E227="","",IFERROR(VLOOKUP(E227,Products!$A$5:$F$204,6,FALSE),0))</f>
        <v/>
      </c>
      <c r="K227" s="40">
        <f>IF(I227="","",ROUND(G227*J227,2))</f>
        <v/>
      </c>
      <c r="L227" s="40">
        <f>IF(I227="","",I227-K227)</f>
        <v/>
      </c>
      <c r="M227" s="45">
        <f>IF(B227="","",YEAR(B227)*100+MONTH(B227))</f>
        <v/>
      </c>
    </row>
    <row r="228">
      <c r="A228" s="24" t="n"/>
      <c r="B228" s="43" t="n"/>
      <c r="C228" s="24" t="n"/>
      <c r="D228" s="24" t="n"/>
      <c r="E228" s="24" t="n"/>
      <c r="F228" s="44">
        <f>IF(E228="","",IFERROR(VLOOKUP(E228,Products!$A$5:$B$204,2,FALSE),"SKU not found"))</f>
        <v/>
      </c>
      <c r="G228" s="25" t="n"/>
      <c r="H228" s="30" t="n"/>
      <c r="I228" s="40">
        <f>IF(OR(E228="",G228=""),"",ROUND(G228*H228,2))</f>
        <v/>
      </c>
      <c r="J228" s="40">
        <f>IF(E228="","",IFERROR(VLOOKUP(E228,Products!$A$5:$F$204,6,FALSE),0))</f>
        <v/>
      </c>
      <c r="K228" s="40">
        <f>IF(I228="","",ROUND(G228*J228,2))</f>
        <v/>
      </c>
      <c r="L228" s="40">
        <f>IF(I228="","",I228-K228)</f>
        <v/>
      </c>
      <c r="M228" s="45">
        <f>IF(B228="","",YEAR(B228)*100+MONTH(B228))</f>
        <v/>
      </c>
    </row>
    <row r="229">
      <c r="A229" s="24" t="n"/>
      <c r="B229" s="43" t="n"/>
      <c r="C229" s="24" t="n"/>
      <c r="D229" s="24" t="n"/>
      <c r="E229" s="24" t="n"/>
      <c r="F229" s="44">
        <f>IF(E229="","",IFERROR(VLOOKUP(E229,Products!$A$5:$B$204,2,FALSE),"SKU not found"))</f>
        <v/>
      </c>
      <c r="G229" s="25" t="n"/>
      <c r="H229" s="30" t="n"/>
      <c r="I229" s="40">
        <f>IF(OR(E229="",G229=""),"",ROUND(G229*H229,2))</f>
        <v/>
      </c>
      <c r="J229" s="40">
        <f>IF(E229="","",IFERROR(VLOOKUP(E229,Products!$A$5:$F$204,6,FALSE),0))</f>
        <v/>
      </c>
      <c r="K229" s="40">
        <f>IF(I229="","",ROUND(G229*J229,2))</f>
        <v/>
      </c>
      <c r="L229" s="40">
        <f>IF(I229="","",I229-K229)</f>
        <v/>
      </c>
      <c r="M229" s="45">
        <f>IF(B229="","",YEAR(B229)*100+MONTH(B229))</f>
        <v/>
      </c>
    </row>
    <row r="230">
      <c r="A230" s="24" t="n"/>
      <c r="B230" s="43" t="n"/>
      <c r="C230" s="24" t="n"/>
      <c r="D230" s="24" t="n"/>
      <c r="E230" s="24" t="n"/>
      <c r="F230" s="44">
        <f>IF(E230="","",IFERROR(VLOOKUP(E230,Products!$A$5:$B$204,2,FALSE),"SKU not found"))</f>
        <v/>
      </c>
      <c r="G230" s="25" t="n"/>
      <c r="H230" s="30" t="n"/>
      <c r="I230" s="40">
        <f>IF(OR(E230="",G230=""),"",ROUND(G230*H230,2))</f>
        <v/>
      </c>
      <c r="J230" s="40">
        <f>IF(E230="","",IFERROR(VLOOKUP(E230,Products!$A$5:$F$204,6,FALSE),0))</f>
        <v/>
      </c>
      <c r="K230" s="40">
        <f>IF(I230="","",ROUND(G230*J230,2))</f>
        <v/>
      </c>
      <c r="L230" s="40">
        <f>IF(I230="","",I230-K230)</f>
        <v/>
      </c>
      <c r="M230" s="45">
        <f>IF(B230="","",YEAR(B230)*100+MONTH(B230))</f>
        <v/>
      </c>
    </row>
    <row r="231">
      <c r="A231" s="24" t="n"/>
      <c r="B231" s="43" t="n"/>
      <c r="C231" s="24" t="n"/>
      <c r="D231" s="24" t="n"/>
      <c r="E231" s="24" t="n"/>
      <c r="F231" s="44">
        <f>IF(E231="","",IFERROR(VLOOKUP(E231,Products!$A$5:$B$204,2,FALSE),"SKU not found"))</f>
        <v/>
      </c>
      <c r="G231" s="25" t="n"/>
      <c r="H231" s="30" t="n"/>
      <c r="I231" s="40">
        <f>IF(OR(E231="",G231=""),"",ROUND(G231*H231,2))</f>
        <v/>
      </c>
      <c r="J231" s="40">
        <f>IF(E231="","",IFERROR(VLOOKUP(E231,Products!$A$5:$F$204,6,FALSE),0))</f>
        <v/>
      </c>
      <c r="K231" s="40">
        <f>IF(I231="","",ROUND(G231*J231,2))</f>
        <v/>
      </c>
      <c r="L231" s="40">
        <f>IF(I231="","",I231-K231)</f>
        <v/>
      </c>
      <c r="M231" s="45">
        <f>IF(B231="","",YEAR(B231)*100+MONTH(B231))</f>
        <v/>
      </c>
    </row>
    <row r="232">
      <c r="A232" s="24" t="n"/>
      <c r="B232" s="43" t="n"/>
      <c r="C232" s="24" t="n"/>
      <c r="D232" s="24" t="n"/>
      <c r="E232" s="24" t="n"/>
      <c r="F232" s="44">
        <f>IF(E232="","",IFERROR(VLOOKUP(E232,Products!$A$5:$B$204,2,FALSE),"SKU not found"))</f>
        <v/>
      </c>
      <c r="G232" s="25" t="n"/>
      <c r="H232" s="30" t="n"/>
      <c r="I232" s="40">
        <f>IF(OR(E232="",G232=""),"",ROUND(G232*H232,2))</f>
        <v/>
      </c>
      <c r="J232" s="40">
        <f>IF(E232="","",IFERROR(VLOOKUP(E232,Products!$A$5:$F$204,6,FALSE),0))</f>
        <v/>
      </c>
      <c r="K232" s="40">
        <f>IF(I232="","",ROUND(G232*J232,2))</f>
        <v/>
      </c>
      <c r="L232" s="40">
        <f>IF(I232="","",I232-K232)</f>
        <v/>
      </c>
      <c r="M232" s="45">
        <f>IF(B232="","",YEAR(B232)*100+MONTH(B232))</f>
        <v/>
      </c>
    </row>
    <row r="233">
      <c r="A233" s="24" t="n"/>
      <c r="B233" s="43" t="n"/>
      <c r="C233" s="24" t="n"/>
      <c r="D233" s="24" t="n"/>
      <c r="E233" s="24" t="n"/>
      <c r="F233" s="44">
        <f>IF(E233="","",IFERROR(VLOOKUP(E233,Products!$A$5:$B$204,2,FALSE),"SKU not found"))</f>
        <v/>
      </c>
      <c r="G233" s="25" t="n"/>
      <c r="H233" s="30" t="n"/>
      <c r="I233" s="40">
        <f>IF(OR(E233="",G233=""),"",ROUND(G233*H233,2))</f>
        <v/>
      </c>
      <c r="J233" s="40">
        <f>IF(E233="","",IFERROR(VLOOKUP(E233,Products!$A$5:$F$204,6,FALSE),0))</f>
        <v/>
      </c>
      <c r="K233" s="40">
        <f>IF(I233="","",ROUND(G233*J233,2))</f>
        <v/>
      </c>
      <c r="L233" s="40">
        <f>IF(I233="","",I233-K233)</f>
        <v/>
      </c>
      <c r="M233" s="45">
        <f>IF(B233="","",YEAR(B233)*100+MONTH(B233))</f>
        <v/>
      </c>
    </row>
    <row r="234">
      <c r="A234" s="24" t="n"/>
      <c r="B234" s="43" t="n"/>
      <c r="C234" s="24" t="n"/>
      <c r="D234" s="24" t="n"/>
      <c r="E234" s="24" t="n"/>
      <c r="F234" s="44">
        <f>IF(E234="","",IFERROR(VLOOKUP(E234,Products!$A$5:$B$204,2,FALSE),"SKU not found"))</f>
        <v/>
      </c>
      <c r="G234" s="25" t="n"/>
      <c r="H234" s="30" t="n"/>
      <c r="I234" s="40">
        <f>IF(OR(E234="",G234=""),"",ROUND(G234*H234,2))</f>
        <v/>
      </c>
      <c r="J234" s="40">
        <f>IF(E234="","",IFERROR(VLOOKUP(E234,Products!$A$5:$F$204,6,FALSE),0))</f>
        <v/>
      </c>
      <c r="K234" s="40">
        <f>IF(I234="","",ROUND(G234*J234,2))</f>
        <v/>
      </c>
      <c r="L234" s="40">
        <f>IF(I234="","",I234-K234)</f>
        <v/>
      </c>
      <c r="M234" s="45">
        <f>IF(B234="","",YEAR(B234)*100+MONTH(B234))</f>
        <v/>
      </c>
    </row>
    <row r="235">
      <c r="A235" s="24" t="n"/>
      <c r="B235" s="43" t="n"/>
      <c r="C235" s="24" t="n"/>
      <c r="D235" s="24" t="n"/>
      <c r="E235" s="24" t="n"/>
      <c r="F235" s="44">
        <f>IF(E235="","",IFERROR(VLOOKUP(E235,Products!$A$5:$B$204,2,FALSE),"SKU not found"))</f>
        <v/>
      </c>
      <c r="G235" s="25" t="n"/>
      <c r="H235" s="30" t="n"/>
      <c r="I235" s="40">
        <f>IF(OR(E235="",G235=""),"",ROUND(G235*H235,2))</f>
        <v/>
      </c>
      <c r="J235" s="40">
        <f>IF(E235="","",IFERROR(VLOOKUP(E235,Products!$A$5:$F$204,6,FALSE),0))</f>
        <v/>
      </c>
      <c r="K235" s="40">
        <f>IF(I235="","",ROUND(G235*J235,2))</f>
        <v/>
      </c>
      <c r="L235" s="40">
        <f>IF(I235="","",I235-K235)</f>
        <v/>
      </c>
      <c r="M235" s="45">
        <f>IF(B235="","",YEAR(B235)*100+MONTH(B235))</f>
        <v/>
      </c>
    </row>
    <row r="236">
      <c r="A236" s="24" t="n"/>
      <c r="B236" s="43" t="n"/>
      <c r="C236" s="24" t="n"/>
      <c r="D236" s="24" t="n"/>
      <c r="E236" s="24" t="n"/>
      <c r="F236" s="44">
        <f>IF(E236="","",IFERROR(VLOOKUP(E236,Products!$A$5:$B$204,2,FALSE),"SKU not found"))</f>
        <v/>
      </c>
      <c r="G236" s="25" t="n"/>
      <c r="H236" s="30" t="n"/>
      <c r="I236" s="40">
        <f>IF(OR(E236="",G236=""),"",ROUND(G236*H236,2))</f>
        <v/>
      </c>
      <c r="J236" s="40">
        <f>IF(E236="","",IFERROR(VLOOKUP(E236,Products!$A$5:$F$204,6,FALSE),0))</f>
        <v/>
      </c>
      <c r="K236" s="40">
        <f>IF(I236="","",ROUND(G236*J236,2))</f>
        <v/>
      </c>
      <c r="L236" s="40">
        <f>IF(I236="","",I236-K236)</f>
        <v/>
      </c>
      <c r="M236" s="45">
        <f>IF(B236="","",YEAR(B236)*100+MONTH(B236))</f>
        <v/>
      </c>
    </row>
    <row r="237">
      <c r="A237" s="24" t="n"/>
      <c r="B237" s="43" t="n"/>
      <c r="C237" s="24" t="n"/>
      <c r="D237" s="24" t="n"/>
      <c r="E237" s="24" t="n"/>
      <c r="F237" s="44">
        <f>IF(E237="","",IFERROR(VLOOKUP(E237,Products!$A$5:$B$204,2,FALSE),"SKU not found"))</f>
        <v/>
      </c>
      <c r="G237" s="25" t="n"/>
      <c r="H237" s="30" t="n"/>
      <c r="I237" s="40">
        <f>IF(OR(E237="",G237=""),"",ROUND(G237*H237,2))</f>
        <v/>
      </c>
      <c r="J237" s="40">
        <f>IF(E237="","",IFERROR(VLOOKUP(E237,Products!$A$5:$F$204,6,FALSE),0))</f>
        <v/>
      </c>
      <c r="K237" s="40">
        <f>IF(I237="","",ROUND(G237*J237,2))</f>
        <v/>
      </c>
      <c r="L237" s="40">
        <f>IF(I237="","",I237-K237)</f>
        <v/>
      </c>
      <c r="M237" s="45">
        <f>IF(B237="","",YEAR(B237)*100+MONTH(B237))</f>
        <v/>
      </c>
    </row>
    <row r="238">
      <c r="A238" s="24" t="n"/>
      <c r="B238" s="43" t="n"/>
      <c r="C238" s="24" t="n"/>
      <c r="D238" s="24" t="n"/>
      <c r="E238" s="24" t="n"/>
      <c r="F238" s="44">
        <f>IF(E238="","",IFERROR(VLOOKUP(E238,Products!$A$5:$B$204,2,FALSE),"SKU not found"))</f>
        <v/>
      </c>
      <c r="G238" s="25" t="n"/>
      <c r="H238" s="30" t="n"/>
      <c r="I238" s="40">
        <f>IF(OR(E238="",G238=""),"",ROUND(G238*H238,2))</f>
        <v/>
      </c>
      <c r="J238" s="40">
        <f>IF(E238="","",IFERROR(VLOOKUP(E238,Products!$A$5:$F$204,6,FALSE),0))</f>
        <v/>
      </c>
      <c r="K238" s="40">
        <f>IF(I238="","",ROUND(G238*J238,2))</f>
        <v/>
      </c>
      <c r="L238" s="40">
        <f>IF(I238="","",I238-K238)</f>
        <v/>
      </c>
      <c r="M238" s="45">
        <f>IF(B238="","",YEAR(B238)*100+MONTH(B238))</f>
        <v/>
      </c>
    </row>
    <row r="239">
      <c r="A239" s="24" t="n"/>
      <c r="B239" s="43" t="n"/>
      <c r="C239" s="24" t="n"/>
      <c r="D239" s="24" t="n"/>
      <c r="E239" s="24" t="n"/>
      <c r="F239" s="44">
        <f>IF(E239="","",IFERROR(VLOOKUP(E239,Products!$A$5:$B$204,2,FALSE),"SKU not found"))</f>
        <v/>
      </c>
      <c r="G239" s="25" t="n"/>
      <c r="H239" s="30" t="n"/>
      <c r="I239" s="40">
        <f>IF(OR(E239="",G239=""),"",ROUND(G239*H239,2))</f>
        <v/>
      </c>
      <c r="J239" s="40">
        <f>IF(E239="","",IFERROR(VLOOKUP(E239,Products!$A$5:$F$204,6,FALSE),0))</f>
        <v/>
      </c>
      <c r="K239" s="40">
        <f>IF(I239="","",ROUND(G239*J239,2))</f>
        <v/>
      </c>
      <c r="L239" s="40">
        <f>IF(I239="","",I239-K239)</f>
        <v/>
      </c>
      <c r="M239" s="45">
        <f>IF(B239="","",YEAR(B239)*100+MONTH(B239))</f>
        <v/>
      </c>
    </row>
    <row r="240">
      <c r="A240" s="24" t="n"/>
      <c r="B240" s="43" t="n"/>
      <c r="C240" s="24" t="n"/>
      <c r="D240" s="24" t="n"/>
      <c r="E240" s="24" t="n"/>
      <c r="F240" s="44">
        <f>IF(E240="","",IFERROR(VLOOKUP(E240,Products!$A$5:$B$204,2,FALSE),"SKU not found"))</f>
        <v/>
      </c>
      <c r="G240" s="25" t="n"/>
      <c r="H240" s="30" t="n"/>
      <c r="I240" s="40">
        <f>IF(OR(E240="",G240=""),"",ROUND(G240*H240,2))</f>
        <v/>
      </c>
      <c r="J240" s="40">
        <f>IF(E240="","",IFERROR(VLOOKUP(E240,Products!$A$5:$F$204,6,FALSE),0))</f>
        <v/>
      </c>
      <c r="K240" s="40">
        <f>IF(I240="","",ROUND(G240*J240,2))</f>
        <v/>
      </c>
      <c r="L240" s="40">
        <f>IF(I240="","",I240-K240)</f>
        <v/>
      </c>
      <c r="M240" s="45">
        <f>IF(B240="","",YEAR(B240)*100+MONTH(B240))</f>
        <v/>
      </c>
    </row>
    <row r="241">
      <c r="A241" s="24" t="n"/>
      <c r="B241" s="43" t="n"/>
      <c r="C241" s="24" t="n"/>
      <c r="D241" s="24" t="n"/>
      <c r="E241" s="24" t="n"/>
      <c r="F241" s="44">
        <f>IF(E241="","",IFERROR(VLOOKUP(E241,Products!$A$5:$B$204,2,FALSE),"SKU not found"))</f>
        <v/>
      </c>
      <c r="G241" s="25" t="n"/>
      <c r="H241" s="30" t="n"/>
      <c r="I241" s="40">
        <f>IF(OR(E241="",G241=""),"",ROUND(G241*H241,2))</f>
        <v/>
      </c>
      <c r="J241" s="40">
        <f>IF(E241="","",IFERROR(VLOOKUP(E241,Products!$A$5:$F$204,6,FALSE),0))</f>
        <v/>
      </c>
      <c r="K241" s="40">
        <f>IF(I241="","",ROUND(G241*J241,2))</f>
        <v/>
      </c>
      <c r="L241" s="40">
        <f>IF(I241="","",I241-K241)</f>
        <v/>
      </c>
      <c r="M241" s="45">
        <f>IF(B241="","",YEAR(B241)*100+MONTH(B241))</f>
        <v/>
      </c>
    </row>
    <row r="242">
      <c r="A242" s="24" t="n"/>
      <c r="B242" s="43" t="n"/>
      <c r="C242" s="24" t="n"/>
      <c r="D242" s="24" t="n"/>
      <c r="E242" s="24" t="n"/>
      <c r="F242" s="44">
        <f>IF(E242="","",IFERROR(VLOOKUP(E242,Products!$A$5:$B$204,2,FALSE),"SKU not found"))</f>
        <v/>
      </c>
      <c r="G242" s="25" t="n"/>
      <c r="H242" s="30" t="n"/>
      <c r="I242" s="40">
        <f>IF(OR(E242="",G242=""),"",ROUND(G242*H242,2))</f>
        <v/>
      </c>
      <c r="J242" s="40">
        <f>IF(E242="","",IFERROR(VLOOKUP(E242,Products!$A$5:$F$204,6,FALSE),0))</f>
        <v/>
      </c>
      <c r="K242" s="40">
        <f>IF(I242="","",ROUND(G242*J242,2))</f>
        <v/>
      </c>
      <c r="L242" s="40">
        <f>IF(I242="","",I242-K242)</f>
        <v/>
      </c>
      <c r="M242" s="45">
        <f>IF(B242="","",YEAR(B242)*100+MONTH(B242))</f>
        <v/>
      </c>
    </row>
    <row r="243">
      <c r="A243" s="24" t="n"/>
      <c r="B243" s="43" t="n"/>
      <c r="C243" s="24" t="n"/>
      <c r="D243" s="24" t="n"/>
      <c r="E243" s="24" t="n"/>
      <c r="F243" s="44">
        <f>IF(E243="","",IFERROR(VLOOKUP(E243,Products!$A$5:$B$204,2,FALSE),"SKU not found"))</f>
        <v/>
      </c>
      <c r="G243" s="25" t="n"/>
      <c r="H243" s="30" t="n"/>
      <c r="I243" s="40">
        <f>IF(OR(E243="",G243=""),"",ROUND(G243*H243,2))</f>
        <v/>
      </c>
      <c r="J243" s="40">
        <f>IF(E243="","",IFERROR(VLOOKUP(E243,Products!$A$5:$F$204,6,FALSE),0))</f>
        <v/>
      </c>
      <c r="K243" s="40">
        <f>IF(I243="","",ROUND(G243*J243,2))</f>
        <v/>
      </c>
      <c r="L243" s="40">
        <f>IF(I243="","",I243-K243)</f>
        <v/>
      </c>
      <c r="M243" s="45">
        <f>IF(B243="","",YEAR(B243)*100+MONTH(B243))</f>
        <v/>
      </c>
    </row>
    <row r="244">
      <c r="A244" s="24" t="n"/>
      <c r="B244" s="43" t="n"/>
      <c r="C244" s="24" t="n"/>
      <c r="D244" s="24" t="n"/>
      <c r="E244" s="24" t="n"/>
      <c r="F244" s="44">
        <f>IF(E244="","",IFERROR(VLOOKUP(E244,Products!$A$5:$B$204,2,FALSE),"SKU not found"))</f>
        <v/>
      </c>
      <c r="G244" s="25" t="n"/>
      <c r="H244" s="30" t="n"/>
      <c r="I244" s="40">
        <f>IF(OR(E244="",G244=""),"",ROUND(G244*H244,2))</f>
        <v/>
      </c>
      <c r="J244" s="40">
        <f>IF(E244="","",IFERROR(VLOOKUP(E244,Products!$A$5:$F$204,6,FALSE),0))</f>
        <v/>
      </c>
      <c r="K244" s="40">
        <f>IF(I244="","",ROUND(G244*J244,2))</f>
        <v/>
      </c>
      <c r="L244" s="40">
        <f>IF(I244="","",I244-K244)</f>
        <v/>
      </c>
      <c r="M244" s="45">
        <f>IF(B244="","",YEAR(B244)*100+MONTH(B244))</f>
        <v/>
      </c>
    </row>
    <row r="245">
      <c r="A245" s="24" t="n"/>
      <c r="B245" s="43" t="n"/>
      <c r="C245" s="24" t="n"/>
      <c r="D245" s="24" t="n"/>
      <c r="E245" s="24" t="n"/>
      <c r="F245" s="44">
        <f>IF(E245="","",IFERROR(VLOOKUP(E245,Products!$A$5:$B$204,2,FALSE),"SKU not found"))</f>
        <v/>
      </c>
      <c r="G245" s="25" t="n"/>
      <c r="H245" s="30" t="n"/>
      <c r="I245" s="40">
        <f>IF(OR(E245="",G245=""),"",ROUND(G245*H245,2))</f>
        <v/>
      </c>
      <c r="J245" s="40">
        <f>IF(E245="","",IFERROR(VLOOKUP(E245,Products!$A$5:$F$204,6,FALSE),0))</f>
        <v/>
      </c>
      <c r="K245" s="40">
        <f>IF(I245="","",ROUND(G245*J245,2))</f>
        <v/>
      </c>
      <c r="L245" s="40">
        <f>IF(I245="","",I245-K245)</f>
        <v/>
      </c>
      <c r="M245" s="45">
        <f>IF(B245="","",YEAR(B245)*100+MONTH(B245))</f>
        <v/>
      </c>
    </row>
    <row r="246">
      <c r="A246" s="24" t="n"/>
      <c r="B246" s="43" t="n"/>
      <c r="C246" s="24" t="n"/>
      <c r="D246" s="24" t="n"/>
      <c r="E246" s="24" t="n"/>
      <c r="F246" s="44">
        <f>IF(E246="","",IFERROR(VLOOKUP(E246,Products!$A$5:$B$204,2,FALSE),"SKU not found"))</f>
        <v/>
      </c>
      <c r="G246" s="25" t="n"/>
      <c r="H246" s="30" t="n"/>
      <c r="I246" s="40">
        <f>IF(OR(E246="",G246=""),"",ROUND(G246*H246,2))</f>
        <v/>
      </c>
      <c r="J246" s="40">
        <f>IF(E246="","",IFERROR(VLOOKUP(E246,Products!$A$5:$F$204,6,FALSE),0))</f>
        <v/>
      </c>
      <c r="K246" s="40">
        <f>IF(I246="","",ROUND(G246*J246,2))</f>
        <v/>
      </c>
      <c r="L246" s="40">
        <f>IF(I246="","",I246-K246)</f>
        <v/>
      </c>
      <c r="M246" s="45">
        <f>IF(B246="","",YEAR(B246)*100+MONTH(B246))</f>
        <v/>
      </c>
    </row>
    <row r="247">
      <c r="A247" s="24" t="n"/>
      <c r="B247" s="43" t="n"/>
      <c r="C247" s="24" t="n"/>
      <c r="D247" s="24" t="n"/>
      <c r="E247" s="24" t="n"/>
      <c r="F247" s="44">
        <f>IF(E247="","",IFERROR(VLOOKUP(E247,Products!$A$5:$B$204,2,FALSE),"SKU not found"))</f>
        <v/>
      </c>
      <c r="G247" s="25" t="n"/>
      <c r="H247" s="30" t="n"/>
      <c r="I247" s="40">
        <f>IF(OR(E247="",G247=""),"",ROUND(G247*H247,2))</f>
        <v/>
      </c>
      <c r="J247" s="40">
        <f>IF(E247="","",IFERROR(VLOOKUP(E247,Products!$A$5:$F$204,6,FALSE),0))</f>
        <v/>
      </c>
      <c r="K247" s="40">
        <f>IF(I247="","",ROUND(G247*J247,2))</f>
        <v/>
      </c>
      <c r="L247" s="40">
        <f>IF(I247="","",I247-K247)</f>
        <v/>
      </c>
      <c r="M247" s="45">
        <f>IF(B247="","",YEAR(B247)*100+MONTH(B247))</f>
        <v/>
      </c>
    </row>
    <row r="248">
      <c r="A248" s="24" t="n"/>
      <c r="B248" s="43" t="n"/>
      <c r="C248" s="24" t="n"/>
      <c r="D248" s="24" t="n"/>
      <c r="E248" s="24" t="n"/>
      <c r="F248" s="44">
        <f>IF(E248="","",IFERROR(VLOOKUP(E248,Products!$A$5:$B$204,2,FALSE),"SKU not found"))</f>
        <v/>
      </c>
      <c r="G248" s="25" t="n"/>
      <c r="H248" s="30" t="n"/>
      <c r="I248" s="40">
        <f>IF(OR(E248="",G248=""),"",ROUND(G248*H248,2))</f>
        <v/>
      </c>
      <c r="J248" s="40">
        <f>IF(E248="","",IFERROR(VLOOKUP(E248,Products!$A$5:$F$204,6,FALSE),0))</f>
        <v/>
      </c>
      <c r="K248" s="40">
        <f>IF(I248="","",ROUND(G248*J248,2))</f>
        <v/>
      </c>
      <c r="L248" s="40">
        <f>IF(I248="","",I248-K248)</f>
        <v/>
      </c>
      <c r="M248" s="45">
        <f>IF(B248="","",YEAR(B248)*100+MONTH(B248))</f>
        <v/>
      </c>
    </row>
    <row r="249">
      <c r="A249" s="24" t="n"/>
      <c r="B249" s="43" t="n"/>
      <c r="C249" s="24" t="n"/>
      <c r="D249" s="24" t="n"/>
      <c r="E249" s="24" t="n"/>
      <c r="F249" s="44">
        <f>IF(E249="","",IFERROR(VLOOKUP(E249,Products!$A$5:$B$204,2,FALSE),"SKU not found"))</f>
        <v/>
      </c>
      <c r="G249" s="25" t="n"/>
      <c r="H249" s="30" t="n"/>
      <c r="I249" s="40">
        <f>IF(OR(E249="",G249=""),"",ROUND(G249*H249,2))</f>
        <v/>
      </c>
      <c r="J249" s="40">
        <f>IF(E249="","",IFERROR(VLOOKUP(E249,Products!$A$5:$F$204,6,FALSE),0))</f>
        <v/>
      </c>
      <c r="K249" s="40">
        <f>IF(I249="","",ROUND(G249*J249,2))</f>
        <v/>
      </c>
      <c r="L249" s="40">
        <f>IF(I249="","",I249-K249)</f>
        <v/>
      </c>
      <c r="M249" s="45">
        <f>IF(B249="","",YEAR(B249)*100+MONTH(B249))</f>
        <v/>
      </c>
    </row>
    <row r="250">
      <c r="A250" s="24" t="n"/>
      <c r="B250" s="43" t="n"/>
      <c r="C250" s="24" t="n"/>
      <c r="D250" s="24" t="n"/>
      <c r="E250" s="24" t="n"/>
      <c r="F250" s="44">
        <f>IF(E250="","",IFERROR(VLOOKUP(E250,Products!$A$5:$B$204,2,FALSE),"SKU not found"))</f>
        <v/>
      </c>
      <c r="G250" s="25" t="n"/>
      <c r="H250" s="30" t="n"/>
      <c r="I250" s="40">
        <f>IF(OR(E250="",G250=""),"",ROUND(G250*H250,2))</f>
        <v/>
      </c>
      <c r="J250" s="40">
        <f>IF(E250="","",IFERROR(VLOOKUP(E250,Products!$A$5:$F$204,6,FALSE),0))</f>
        <v/>
      </c>
      <c r="K250" s="40">
        <f>IF(I250="","",ROUND(G250*J250,2))</f>
        <v/>
      </c>
      <c r="L250" s="40">
        <f>IF(I250="","",I250-K250)</f>
        <v/>
      </c>
      <c r="M250" s="45">
        <f>IF(B250="","",YEAR(B250)*100+MONTH(B250))</f>
        <v/>
      </c>
    </row>
    <row r="251">
      <c r="A251" s="24" t="n"/>
      <c r="B251" s="43" t="n"/>
      <c r="C251" s="24" t="n"/>
      <c r="D251" s="24" t="n"/>
      <c r="E251" s="24" t="n"/>
      <c r="F251" s="44">
        <f>IF(E251="","",IFERROR(VLOOKUP(E251,Products!$A$5:$B$204,2,FALSE),"SKU not found"))</f>
        <v/>
      </c>
      <c r="G251" s="25" t="n"/>
      <c r="H251" s="30" t="n"/>
      <c r="I251" s="40">
        <f>IF(OR(E251="",G251=""),"",ROUND(G251*H251,2))</f>
        <v/>
      </c>
      <c r="J251" s="40">
        <f>IF(E251="","",IFERROR(VLOOKUP(E251,Products!$A$5:$F$204,6,FALSE),0))</f>
        <v/>
      </c>
      <c r="K251" s="40">
        <f>IF(I251="","",ROUND(G251*J251,2))</f>
        <v/>
      </c>
      <c r="L251" s="40">
        <f>IF(I251="","",I251-K251)</f>
        <v/>
      </c>
      <c r="M251" s="45">
        <f>IF(B251="","",YEAR(B251)*100+MONTH(B251))</f>
        <v/>
      </c>
    </row>
    <row r="252">
      <c r="A252" s="24" t="n"/>
      <c r="B252" s="43" t="n"/>
      <c r="C252" s="24" t="n"/>
      <c r="D252" s="24" t="n"/>
      <c r="E252" s="24" t="n"/>
      <c r="F252" s="44">
        <f>IF(E252="","",IFERROR(VLOOKUP(E252,Products!$A$5:$B$204,2,FALSE),"SKU not found"))</f>
        <v/>
      </c>
      <c r="G252" s="25" t="n"/>
      <c r="H252" s="30" t="n"/>
      <c r="I252" s="40">
        <f>IF(OR(E252="",G252=""),"",ROUND(G252*H252,2))</f>
        <v/>
      </c>
      <c r="J252" s="40">
        <f>IF(E252="","",IFERROR(VLOOKUP(E252,Products!$A$5:$F$204,6,FALSE),0))</f>
        <v/>
      </c>
      <c r="K252" s="40">
        <f>IF(I252="","",ROUND(G252*J252,2))</f>
        <v/>
      </c>
      <c r="L252" s="40">
        <f>IF(I252="","",I252-K252)</f>
        <v/>
      </c>
      <c r="M252" s="45">
        <f>IF(B252="","",YEAR(B252)*100+MONTH(B252))</f>
        <v/>
      </c>
    </row>
    <row r="253">
      <c r="A253" s="24" t="n"/>
      <c r="B253" s="43" t="n"/>
      <c r="C253" s="24" t="n"/>
      <c r="D253" s="24" t="n"/>
      <c r="E253" s="24" t="n"/>
      <c r="F253" s="44">
        <f>IF(E253="","",IFERROR(VLOOKUP(E253,Products!$A$5:$B$204,2,FALSE),"SKU not found"))</f>
        <v/>
      </c>
      <c r="G253" s="25" t="n"/>
      <c r="H253" s="30" t="n"/>
      <c r="I253" s="40">
        <f>IF(OR(E253="",G253=""),"",ROUND(G253*H253,2))</f>
        <v/>
      </c>
      <c r="J253" s="40">
        <f>IF(E253="","",IFERROR(VLOOKUP(E253,Products!$A$5:$F$204,6,FALSE),0))</f>
        <v/>
      </c>
      <c r="K253" s="40">
        <f>IF(I253="","",ROUND(G253*J253,2))</f>
        <v/>
      </c>
      <c r="L253" s="40">
        <f>IF(I253="","",I253-K253)</f>
        <v/>
      </c>
      <c r="M253" s="45">
        <f>IF(B253="","",YEAR(B253)*100+MONTH(B253))</f>
        <v/>
      </c>
    </row>
    <row r="254">
      <c r="A254" s="24" t="n"/>
      <c r="B254" s="43" t="n"/>
      <c r="C254" s="24" t="n"/>
      <c r="D254" s="24" t="n"/>
      <c r="E254" s="24" t="n"/>
      <c r="F254" s="44">
        <f>IF(E254="","",IFERROR(VLOOKUP(E254,Products!$A$5:$B$204,2,FALSE),"SKU not found"))</f>
        <v/>
      </c>
      <c r="G254" s="25" t="n"/>
      <c r="H254" s="30" t="n"/>
      <c r="I254" s="40">
        <f>IF(OR(E254="",G254=""),"",ROUND(G254*H254,2))</f>
        <v/>
      </c>
      <c r="J254" s="40">
        <f>IF(E254="","",IFERROR(VLOOKUP(E254,Products!$A$5:$F$204,6,FALSE),0))</f>
        <v/>
      </c>
      <c r="K254" s="40">
        <f>IF(I254="","",ROUND(G254*J254,2))</f>
        <v/>
      </c>
      <c r="L254" s="40">
        <f>IF(I254="","",I254-K254)</f>
        <v/>
      </c>
      <c r="M254" s="45">
        <f>IF(B254="","",YEAR(B254)*100+MONTH(B254))</f>
        <v/>
      </c>
    </row>
    <row r="255">
      <c r="A255" s="24" t="n"/>
      <c r="B255" s="43" t="n"/>
      <c r="C255" s="24" t="n"/>
      <c r="D255" s="24" t="n"/>
      <c r="E255" s="24" t="n"/>
      <c r="F255" s="44">
        <f>IF(E255="","",IFERROR(VLOOKUP(E255,Products!$A$5:$B$204,2,FALSE),"SKU not found"))</f>
        <v/>
      </c>
      <c r="G255" s="25" t="n"/>
      <c r="H255" s="30" t="n"/>
      <c r="I255" s="40">
        <f>IF(OR(E255="",G255=""),"",ROUND(G255*H255,2))</f>
        <v/>
      </c>
      <c r="J255" s="40">
        <f>IF(E255="","",IFERROR(VLOOKUP(E255,Products!$A$5:$F$204,6,FALSE),0))</f>
        <v/>
      </c>
      <c r="K255" s="40">
        <f>IF(I255="","",ROUND(G255*J255,2))</f>
        <v/>
      </c>
      <c r="L255" s="40">
        <f>IF(I255="","",I255-K255)</f>
        <v/>
      </c>
      <c r="M255" s="45">
        <f>IF(B255="","",YEAR(B255)*100+MONTH(B255))</f>
        <v/>
      </c>
    </row>
    <row r="256">
      <c r="A256" s="24" t="n"/>
      <c r="B256" s="43" t="n"/>
      <c r="C256" s="24" t="n"/>
      <c r="D256" s="24" t="n"/>
      <c r="E256" s="24" t="n"/>
      <c r="F256" s="44">
        <f>IF(E256="","",IFERROR(VLOOKUP(E256,Products!$A$5:$B$204,2,FALSE),"SKU not found"))</f>
        <v/>
      </c>
      <c r="G256" s="25" t="n"/>
      <c r="H256" s="30" t="n"/>
      <c r="I256" s="40">
        <f>IF(OR(E256="",G256=""),"",ROUND(G256*H256,2))</f>
        <v/>
      </c>
      <c r="J256" s="40">
        <f>IF(E256="","",IFERROR(VLOOKUP(E256,Products!$A$5:$F$204,6,FALSE),0))</f>
        <v/>
      </c>
      <c r="K256" s="40">
        <f>IF(I256="","",ROUND(G256*J256,2))</f>
        <v/>
      </c>
      <c r="L256" s="40">
        <f>IF(I256="","",I256-K256)</f>
        <v/>
      </c>
      <c r="M256" s="45">
        <f>IF(B256="","",YEAR(B256)*100+MONTH(B256))</f>
        <v/>
      </c>
    </row>
    <row r="257">
      <c r="A257" s="24" t="n"/>
      <c r="B257" s="43" t="n"/>
      <c r="C257" s="24" t="n"/>
      <c r="D257" s="24" t="n"/>
      <c r="E257" s="24" t="n"/>
      <c r="F257" s="44">
        <f>IF(E257="","",IFERROR(VLOOKUP(E257,Products!$A$5:$B$204,2,FALSE),"SKU not found"))</f>
        <v/>
      </c>
      <c r="G257" s="25" t="n"/>
      <c r="H257" s="30" t="n"/>
      <c r="I257" s="40">
        <f>IF(OR(E257="",G257=""),"",ROUND(G257*H257,2))</f>
        <v/>
      </c>
      <c r="J257" s="40">
        <f>IF(E257="","",IFERROR(VLOOKUP(E257,Products!$A$5:$F$204,6,FALSE),0))</f>
        <v/>
      </c>
      <c r="K257" s="40">
        <f>IF(I257="","",ROUND(G257*J257,2))</f>
        <v/>
      </c>
      <c r="L257" s="40">
        <f>IF(I257="","",I257-K257)</f>
        <v/>
      </c>
      <c r="M257" s="45">
        <f>IF(B257="","",YEAR(B257)*100+MONTH(B257))</f>
        <v/>
      </c>
    </row>
    <row r="258">
      <c r="A258" s="24" t="n"/>
      <c r="B258" s="43" t="n"/>
      <c r="C258" s="24" t="n"/>
      <c r="D258" s="24" t="n"/>
      <c r="E258" s="24" t="n"/>
      <c r="F258" s="44">
        <f>IF(E258="","",IFERROR(VLOOKUP(E258,Products!$A$5:$B$204,2,FALSE),"SKU not found"))</f>
        <v/>
      </c>
      <c r="G258" s="25" t="n"/>
      <c r="H258" s="30" t="n"/>
      <c r="I258" s="40">
        <f>IF(OR(E258="",G258=""),"",ROUND(G258*H258,2))</f>
        <v/>
      </c>
      <c r="J258" s="40">
        <f>IF(E258="","",IFERROR(VLOOKUP(E258,Products!$A$5:$F$204,6,FALSE),0))</f>
        <v/>
      </c>
      <c r="K258" s="40">
        <f>IF(I258="","",ROUND(G258*J258,2))</f>
        <v/>
      </c>
      <c r="L258" s="40">
        <f>IF(I258="","",I258-K258)</f>
        <v/>
      </c>
      <c r="M258" s="45">
        <f>IF(B258="","",YEAR(B258)*100+MONTH(B258))</f>
        <v/>
      </c>
    </row>
    <row r="259">
      <c r="A259" s="24" t="n"/>
      <c r="B259" s="43" t="n"/>
      <c r="C259" s="24" t="n"/>
      <c r="D259" s="24" t="n"/>
      <c r="E259" s="24" t="n"/>
      <c r="F259" s="44">
        <f>IF(E259="","",IFERROR(VLOOKUP(E259,Products!$A$5:$B$204,2,FALSE),"SKU not found"))</f>
        <v/>
      </c>
      <c r="G259" s="25" t="n"/>
      <c r="H259" s="30" t="n"/>
      <c r="I259" s="40">
        <f>IF(OR(E259="",G259=""),"",ROUND(G259*H259,2))</f>
        <v/>
      </c>
      <c r="J259" s="40">
        <f>IF(E259="","",IFERROR(VLOOKUP(E259,Products!$A$5:$F$204,6,FALSE),0))</f>
        <v/>
      </c>
      <c r="K259" s="40">
        <f>IF(I259="","",ROUND(G259*J259,2))</f>
        <v/>
      </c>
      <c r="L259" s="40">
        <f>IF(I259="","",I259-K259)</f>
        <v/>
      </c>
      <c r="M259" s="45">
        <f>IF(B259="","",YEAR(B259)*100+MONTH(B259))</f>
        <v/>
      </c>
    </row>
    <row r="260">
      <c r="A260" s="24" t="n"/>
      <c r="B260" s="43" t="n"/>
      <c r="C260" s="24" t="n"/>
      <c r="D260" s="24" t="n"/>
      <c r="E260" s="24" t="n"/>
      <c r="F260" s="44">
        <f>IF(E260="","",IFERROR(VLOOKUP(E260,Products!$A$5:$B$204,2,FALSE),"SKU not found"))</f>
        <v/>
      </c>
      <c r="G260" s="25" t="n"/>
      <c r="H260" s="30" t="n"/>
      <c r="I260" s="40">
        <f>IF(OR(E260="",G260=""),"",ROUND(G260*H260,2))</f>
        <v/>
      </c>
      <c r="J260" s="40">
        <f>IF(E260="","",IFERROR(VLOOKUP(E260,Products!$A$5:$F$204,6,FALSE),0))</f>
        <v/>
      </c>
      <c r="K260" s="40">
        <f>IF(I260="","",ROUND(G260*J260,2))</f>
        <v/>
      </c>
      <c r="L260" s="40">
        <f>IF(I260="","",I260-K260)</f>
        <v/>
      </c>
      <c r="M260" s="45">
        <f>IF(B260="","",YEAR(B260)*100+MONTH(B260))</f>
        <v/>
      </c>
    </row>
    <row r="261">
      <c r="A261" s="24" t="n"/>
      <c r="B261" s="43" t="n"/>
      <c r="C261" s="24" t="n"/>
      <c r="D261" s="24" t="n"/>
      <c r="E261" s="24" t="n"/>
      <c r="F261" s="44">
        <f>IF(E261="","",IFERROR(VLOOKUP(E261,Products!$A$5:$B$204,2,FALSE),"SKU not found"))</f>
        <v/>
      </c>
      <c r="G261" s="25" t="n"/>
      <c r="H261" s="30" t="n"/>
      <c r="I261" s="40">
        <f>IF(OR(E261="",G261=""),"",ROUND(G261*H261,2))</f>
        <v/>
      </c>
      <c r="J261" s="40">
        <f>IF(E261="","",IFERROR(VLOOKUP(E261,Products!$A$5:$F$204,6,FALSE),0))</f>
        <v/>
      </c>
      <c r="K261" s="40">
        <f>IF(I261="","",ROUND(G261*J261,2))</f>
        <v/>
      </c>
      <c r="L261" s="40">
        <f>IF(I261="","",I261-K261)</f>
        <v/>
      </c>
      <c r="M261" s="45">
        <f>IF(B261="","",YEAR(B261)*100+MONTH(B261))</f>
        <v/>
      </c>
    </row>
    <row r="262">
      <c r="A262" s="24" t="n"/>
      <c r="B262" s="43" t="n"/>
      <c r="C262" s="24" t="n"/>
      <c r="D262" s="24" t="n"/>
      <c r="E262" s="24" t="n"/>
      <c r="F262" s="44">
        <f>IF(E262="","",IFERROR(VLOOKUP(E262,Products!$A$5:$B$204,2,FALSE),"SKU not found"))</f>
        <v/>
      </c>
      <c r="G262" s="25" t="n"/>
      <c r="H262" s="30" t="n"/>
      <c r="I262" s="40">
        <f>IF(OR(E262="",G262=""),"",ROUND(G262*H262,2))</f>
        <v/>
      </c>
      <c r="J262" s="40">
        <f>IF(E262="","",IFERROR(VLOOKUP(E262,Products!$A$5:$F$204,6,FALSE),0))</f>
        <v/>
      </c>
      <c r="K262" s="40">
        <f>IF(I262="","",ROUND(G262*J262,2))</f>
        <v/>
      </c>
      <c r="L262" s="40">
        <f>IF(I262="","",I262-K262)</f>
        <v/>
      </c>
      <c r="M262" s="45">
        <f>IF(B262="","",YEAR(B262)*100+MONTH(B262))</f>
        <v/>
      </c>
    </row>
    <row r="263">
      <c r="A263" s="24" t="n"/>
      <c r="B263" s="43" t="n"/>
      <c r="C263" s="24" t="n"/>
      <c r="D263" s="24" t="n"/>
      <c r="E263" s="24" t="n"/>
      <c r="F263" s="44">
        <f>IF(E263="","",IFERROR(VLOOKUP(E263,Products!$A$5:$B$204,2,FALSE),"SKU not found"))</f>
        <v/>
      </c>
      <c r="G263" s="25" t="n"/>
      <c r="H263" s="30" t="n"/>
      <c r="I263" s="40">
        <f>IF(OR(E263="",G263=""),"",ROUND(G263*H263,2))</f>
        <v/>
      </c>
      <c r="J263" s="40">
        <f>IF(E263="","",IFERROR(VLOOKUP(E263,Products!$A$5:$F$204,6,FALSE),0))</f>
        <v/>
      </c>
      <c r="K263" s="40">
        <f>IF(I263="","",ROUND(G263*J263,2))</f>
        <v/>
      </c>
      <c r="L263" s="40">
        <f>IF(I263="","",I263-K263)</f>
        <v/>
      </c>
      <c r="M263" s="45">
        <f>IF(B263="","",YEAR(B263)*100+MONTH(B263))</f>
        <v/>
      </c>
    </row>
    <row r="264">
      <c r="A264" s="24" t="n"/>
      <c r="B264" s="43" t="n"/>
      <c r="C264" s="24" t="n"/>
      <c r="D264" s="24" t="n"/>
      <c r="E264" s="24" t="n"/>
      <c r="F264" s="44">
        <f>IF(E264="","",IFERROR(VLOOKUP(E264,Products!$A$5:$B$204,2,FALSE),"SKU not found"))</f>
        <v/>
      </c>
      <c r="G264" s="25" t="n"/>
      <c r="H264" s="30" t="n"/>
      <c r="I264" s="40">
        <f>IF(OR(E264="",G264=""),"",ROUND(G264*H264,2))</f>
        <v/>
      </c>
      <c r="J264" s="40">
        <f>IF(E264="","",IFERROR(VLOOKUP(E264,Products!$A$5:$F$204,6,FALSE),0))</f>
        <v/>
      </c>
      <c r="K264" s="40">
        <f>IF(I264="","",ROUND(G264*J264,2))</f>
        <v/>
      </c>
      <c r="L264" s="40">
        <f>IF(I264="","",I264-K264)</f>
        <v/>
      </c>
      <c r="M264" s="45">
        <f>IF(B264="","",YEAR(B264)*100+MONTH(B264))</f>
        <v/>
      </c>
    </row>
    <row r="265">
      <c r="A265" s="24" t="n"/>
      <c r="B265" s="43" t="n"/>
      <c r="C265" s="24" t="n"/>
      <c r="D265" s="24" t="n"/>
      <c r="E265" s="24" t="n"/>
      <c r="F265" s="44">
        <f>IF(E265="","",IFERROR(VLOOKUP(E265,Products!$A$5:$B$204,2,FALSE),"SKU not found"))</f>
        <v/>
      </c>
      <c r="G265" s="25" t="n"/>
      <c r="H265" s="30" t="n"/>
      <c r="I265" s="40">
        <f>IF(OR(E265="",G265=""),"",ROUND(G265*H265,2))</f>
        <v/>
      </c>
      <c r="J265" s="40">
        <f>IF(E265="","",IFERROR(VLOOKUP(E265,Products!$A$5:$F$204,6,FALSE),0))</f>
        <v/>
      </c>
      <c r="K265" s="40">
        <f>IF(I265="","",ROUND(G265*J265,2))</f>
        <v/>
      </c>
      <c r="L265" s="40">
        <f>IF(I265="","",I265-K265)</f>
        <v/>
      </c>
      <c r="M265" s="45">
        <f>IF(B265="","",YEAR(B265)*100+MONTH(B265))</f>
        <v/>
      </c>
    </row>
    <row r="266">
      <c r="A266" s="24" t="n"/>
      <c r="B266" s="43" t="n"/>
      <c r="C266" s="24" t="n"/>
      <c r="D266" s="24" t="n"/>
      <c r="E266" s="24" t="n"/>
      <c r="F266" s="44">
        <f>IF(E266="","",IFERROR(VLOOKUP(E266,Products!$A$5:$B$204,2,FALSE),"SKU not found"))</f>
        <v/>
      </c>
      <c r="G266" s="25" t="n"/>
      <c r="H266" s="30" t="n"/>
      <c r="I266" s="40">
        <f>IF(OR(E266="",G266=""),"",ROUND(G266*H266,2))</f>
        <v/>
      </c>
      <c r="J266" s="40">
        <f>IF(E266="","",IFERROR(VLOOKUP(E266,Products!$A$5:$F$204,6,FALSE),0))</f>
        <v/>
      </c>
      <c r="K266" s="40">
        <f>IF(I266="","",ROUND(G266*J266,2))</f>
        <v/>
      </c>
      <c r="L266" s="40">
        <f>IF(I266="","",I266-K266)</f>
        <v/>
      </c>
      <c r="M266" s="45">
        <f>IF(B266="","",YEAR(B266)*100+MONTH(B266))</f>
        <v/>
      </c>
    </row>
    <row r="267">
      <c r="A267" s="24" t="n"/>
      <c r="B267" s="43" t="n"/>
      <c r="C267" s="24" t="n"/>
      <c r="D267" s="24" t="n"/>
      <c r="E267" s="24" t="n"/>
      <c r="F267" s="44">
        <f>IF(E267="","",IFERROR(VLOOKUP(E267,Products!$A$5:$B$204,2,FALSE),"SKU not found"))</f>
        <v/>
      </c>
      <c r="G267" s="25" t="n"/>
      <c r="H267" s="30" t="n"/>
      <c r="I267" s="40">
        <f>IF(OR(E267="",G267=""),"",ROUND(G267*H267,2))</f>
        <v/>
      </c>
      <c r="J267" s="40">
        <f>IF(E267="","",IFERROR(VLOOKUP(E267,Products!$A$5:$F$204,6,FALSE),0))</f>
        <v/>
      </c>
      <c r="K267" s="40">
        <f>IF(I267="","",ROUND(G267*J267,2))</f>
        <v/>
      </c>
      <c r="L267" s="40">
        <f>IF(I267="","",I267-K267)</f>
        <v/>
      </c>
      <c r="M267" s="45">
        <f>IF(B267="","",YEAR(B267)*100+MONTH(B267))</f>
        <v/>
      </c>
    </row>
    <row r="268">
      <c r="A268" s="24" t="n"/>
      <c r="B268" s="43" t="n"/>
      <c r="C268" s="24" t="n"/>
      <c r="D268" s="24" t="n"/>
      <c r="E268" s="24" t="n"/>
      <c r="F268" s="44">
        <f>IF(E268="","",IFERROR(VLOOKUP(E268,Products!$A$5:$B$204,2,FALSE),"SKU not found"))</f>
        <v/>
      </c>
      <c r="G268" s="25" t="n"/>
      <c r="H268" s="30" t="n"/>
      <c r="I268" s="40">
        <f>IF(OR(E268="",G268=""),"",ROUND(G268*H268,2))</f>
        <v/>
      </c>
      <c r="J268" s="40">
        <f>IF(E268="","",IFERROR(VLOOKUP(E268,Products!$A$5:$F$204,6,FALSE),0))</f>
        <v/>
      </c>
      <c r="K268" s="40">
        <f>IF(I268="","",ROUND(G268*J268,2))</f>
        <v/>
      </c>
      <c r="L268" s="40">
        <f>IF(I268="","",I268-K268)</f>
        <v/>
      </c>
      <c r="M268" s="45">
        <f>IF(B268="","",YEAR(B268)*100+MONTH(B268))</f>
        <v/>
      </c>
    </row>
    <row r="269">
      <c r="A269" s="24" t="n"/>
      <c r="B269" s="43" t="n"/>
      <c r="C269" s="24" t="n"/>
      <c r="D269" s="24" t="n"/>
      <c r="E269" s="24" t="n"/>
      <c r="F269" s="44">
        <f>IF(E269="","",IFERROR(VLOOKUP(E269,Products!$A$5:$B$204,2,FALSE),"SKU not found"))</f>
        <v/>
      </c>
      <c r="G269" s="25" t="n"/>
      <c r="H269" s="30" t="n"/>
      <c r="I269" s="40">
        <f>IF(OR(E269="",G269=""),"",ROUND(G269*H269,2))</f>
        <v/>
      </c>
      <c r="J269" s="40">
        <f>IF(E269="","",IFERROR(VLOOKUP(E269,Products!$A$5:$F$204,6,FALSE),0))</f>
        <v/>
      </c>
      <c r="K269" s="40">
        <f>IF(I269="","",ROUND(G269*J269,2))</f>
        <v/>
      </c>
      <c r="L269" s="40">
        <f>IF(I269="","",I269-K269)</f>
        <v/>
      </c>
      <c r="M269" s="45">
        <f>IF(B269="","",YEAR(B269)*100+MONTH(B269))</f>
        <v/>
      </c>
    </row>
    <row r="270">
      <c r="A270" s="24" t="n"/>
      <c r="B270" s="43" t="n"/>
      <c r="C270" s="24" t="n"/>
      <c r="D270" s="24" t="n"/>
      <c r="E270" s="24" t="n"/>
      <c r="F270" s="44">
        <f>IF(E270="","",IFERROR(VLOOKUP(E270,Products!$A$5:$B$204,2,FALSE),"SKU not found"))</f>
        <v/>
      </c>
      <c r="G270" s="25" t="n"/>
      <c r="H270" s="30" t="n"/>
      <c r="I270" s="40">
        <f>IF(OR(E270="",G270=""),"",ROUND(G270*H270,2))</f>
        <v/>
      </c>
      <c r="J270" s="40">
        <f>IF(E270="","",IFERROR(VLOOKUP(E270,Products!$A$5:$F$204,6,FALSE),0))</f>
        <v/>
      </c>
      <c r="K270" s="40">
        <f>IF(I270="","",ROUND(G270*J270,2))</f>
        <v/>
      </c>
      <c r="L270" s="40">
        <f>IF(I270="","",I270-K270)</f>
        <v/>
      </c>
      <c r="M270" s="45">
        <f>IF(B270="","",YEAR(B270)*100+MONTH(B270))</f>
        <v/>
      </c>
    </row>
    <row r="271">
      <c r="A271" s="24" t="n"/>
      <c r="B271" s="43" t="n"/>
      <c r="C271" s="24" t="n"/>
      <c r="D271" s="24" t="n"/>
      <c r="E271" s="24" t="n"/>
      <c r="F271" s="44">
        <f>IF(E271="","",IFERROR(VLOOKUP(E271,Products!$A$5:$B$204,2,FALSE),"SKU not found"))</f>
        <v/>
      </c>
      <c r="G271" s="25" t="n"/>
      <c r="H271" s="30" t="n"/>
      <c r="I271" s="40">
        <f>IF(OR(E271="",G271=""),"",ROUND(G271*H271,2))</f>
        <v/>
      </c>
      <c r="J271" s="40">
        <f>IF(E271="","",IFERROR(VLOOKUP(E271,Products!$A$5:$F$204,6,FALSE),0))</f>
        <v/>
      </c>
      <c r="K271" s="40">
        <f>IF(I271="","",ROUND(G271*J271,2))</f>
        <v/>
      </c>
      <c r="L271" s="40">
        <f>IF(I271="","",I271-K271)</f>
        <v/>
      </c>
      <c r="M271" s="45">
        <f>IF(B271="","",YEAR(B271)*100+MONTH(B271))</f>
        <v/>
      </c>
    </row>
    <row r="272">
      <c r="A272" s="24" t="n"/>
      <c r="B272" s="43" t="n"/>
      <c r="C272" s="24" t="n"/>
      <c r="D272" s="24" t="n"/>
      <c r="E272" s="24" t="n"/>
      <c r="F272" s="44">
        <f>IF(E272="","",IFERROR(VLOOKUP(E272,Products!$A$5:$B$204,2,FALSE),"SKU not found"))</f>
        <v/>
      </c>
      <c r="G272" s="25" t="n"/>
      <c r="H272" s="30" t="n"/>
      <c r="I272" s="40">
        <f>IF(OR(E272="",G272=""),"",ROUND(G272*H272,2))</f>
        <v/>
      </c>
      <c r="J272" s="40">
        <f>IF(E272="","",IFERROR(VLOOKUP(E272,Products!$A$5:$F$204,6,FALSE),0))</f>
        <v/>
      </c>
      <c r="K272" s="40">
        <f>IF(I272="","",ROUND(G272*J272,2))</f>
        <v/>
      </c>
      <c r="L272" s="40">
        <f>IF(I272="","",I272-K272)</f>
        <v/>
      </c>
      <c r="M272" s="45">
        <f>IF(B272="","",YEAR(B272)*100+MONTH(B272))</f>
        <v/>
      </c>
    </row>
    <row r="273">
      <c r="A273" s="24" t="n"/>
      <c r="B273" s="43" t="n"/>
      <c r="C273" s="24" t="n"/>
      <c r="D273" s="24" t="n"/>
      <c r="E273" s="24" t="n"/>
      <c r="F273" s="44">
        <f>IF(E273="","",IFERROR(VLOOKUP(E273,Products!$A$5:$B$204,2,FALSE),"SKU not found"))</f>
        <v/>
      </c>
      <c r="G273" s="25" t="n"/>
      <c r="H273" s="30" t="n"/>
      <c r="I273" s="40">
        <f>IF(OR(E273="",G273=""),"",ROUND(G273*H273,2))</f>
        <v/>
      </c>
      <c r="J273" s="40">
        <f>IF(E273="","",IFERROR(VLOOKUP(E273,Products!$A$5:$F$204,6,FALSE),0))</f>
        <v/>
      </c>
      <c r="K273" s="40">
        <f>IF(I273="","",ROUND(G273*J273,2))</f>
        <v/>
      </c>
      <c r="L273" s="40">
        <f>IF(I273="","",I273-K273)</f>
        <v/>
      </c>
      <c r="M273" s="45">
        <f>IF(B273="","",YEAR(B273)*100+MONTH(B273))</f>
        <v/>
      </c>
    </row>
    <row r="274">
      <c r="A274" s="24" t="n"/>
      <c r="B274" s="43" t="n"/>
      <c r="C274" s="24" t="n"/>
      <c r="D274" s="24" t="n"/>
      <c r="E274" s="24" t="n"/>
      <c r="F274" s="44">
        <f>IF(E274="","",IFERROR(VLOOKUP(E274,Products!$A$5:$B$204,2,FALSE),"SKU not found"))</f>
        <v/>
      </c>
      <c r="G274" s="25" t="n"/>
      <c r="H274" s="30" t="n"/>
      <c r="I274" s="40">
        <f>IF(OR(E274="",G274=""),"",ROUND(G274*H274,2))</f>
        <v/>
      </c>
      <c r="J274" s="40">
        <f>IF(E274="","",IFERROR(VLOOKUP(E274,Products!$A$5:$F$204,6,FALSE),0))</f>
        <v/>
      </c>
      <c r="K274" s="40">
        <f>IF(I274="","",ROUND(G274*J274,2))</f>
        <v/>
      </c>
      <c r="L274" s="40">
        <f>IF(I274="","",I274-K274)</f>
        <v/>
      </c>
      <c r="M274" s="45">
        <f>IF(B274="","",YEAR(B274)*100+MONTH(B274))</f>
        <v/>
      </c>
    </row>
    <row r="275">
      <c r="A275" s="24" t="n"/>
      <c r="B275" s="43" t="n"/>
      <c r="C275" s="24" t="n"/>
      <c r="D275" s="24" t="n"/>
      <c r="E275" s="24" t="n"/>
      <c r="F275" s="44">
        <f>IF(E275="","",IFERROR(VLOOKUP(E275,Products!$A$5:$B$204,2,FALSE),"SKU not found"))</f>
        <v/>
      </c>
      <c r="G275" s="25" t="n"/>
      <c r="H275" s="30" t="n"/>
      <c r="I275" s="40">
        <f>IF(OR(E275="",G275=""),"",ROUND(G275*H275,2))</f>
        <v/>
      </c>
      <c r="J275" s="40">
        <f>IF(E275="","",IFERROR(VLOOKUP(E275,Products!$A$5:$F$204,6,FALSE),0))</f>
        <v/>
      </c>
      <c r="K275" s="40">
        <f>IF(I275="","",ROUND(G275*J275,2))</f>
        <v/>
      </c>
      <c r="L275" s="40">
        <f>IF(I275="","",I275-K275)</f>
        <v/>
      </c>
      <c r="M275" s="45">
        <f>IF(B275="","",YEAR(B275)*100+MONTH(B275))</f>
        <v/>
      </c>
    </row>
    <row r="276">
      <c r="A276" s="24" t="n"/>
      <c r="B276" s="43" t="n"/>
      <c r="C276" s="24" t="n"/>
      <c r="D276" s="24" t="n"/>
      <c r="E276" s="24" t="n"/>
      <c r="F276" s="44">
        <f>IF(E276="","",IFERROR(VLOOKUP(E276,Products!$A$5:$B$204,2,FALSE),"SKU not found"))</f>
        <v/>
      </c>
      <c r="G276" s="25" t="n"/>
      <c r="H276" s="30" t="n"/>
      <c r="I276" s="40">
        <f>IF(OR(E276="",G276=""),"",ROUND(G276*H276,2))</f>
        <v/>
      </c>
      <c r="J276" s="40">
        <f>IF(E276="","",IFERROR(VLOOKUP(E276,Products!$A$5:$F$204,6,FALSE),0))</f>
        <v/>
      </c>
      <c r="K276" s="40">
        <f>IF(I276="","",ROUND(G276*J276,2))</f>
        <v/>
      </c>
      <c r="L276" s="40">
        <f>IF(I276="","",I276-K276)</f>
        <v/>
      </c>
      <c r="M276" s="45">
        <f>IF(B276="","",YEAR(B276)*100+MONTH(B276))</f>
        <v/>
      </c>
    </row>
    <row r="277">
      <c r="A277" s="24" t="n"/>
      <c r="B277" s="43" t="n"/>
      <c r="C277" s="24" t="n"/>
      <c r="D277" s="24" t="n"/>
      <c r="E277" s="24" t="n"/>
      <c r="F277" s="44">
        <f>IF(E277="","",IFERROR(VLOOKUP(E277,Products!$A$5:$B$204,2,FALSE),"SKU not found"))</f>
        <v/>
      </c>
      <c r="G277" s="25" t="n"/>
      <c r="H277" s="30" t="n"/>
      <c r="I277" s="40">
        <f>IF(OR(E277="",G277=""),"",ROUND(G277*H277,2))</f>
        <v/>
      </c>
      <c r="J277" s="40">
        <f>IF(E277="","",IFERROR(VLOOKUP(E277,Products!$A$5:$F$204,6,FALSE),0))</f>
        <v/>
      </c>
      <c r="K277" s="40">
        <f>IF(I277="","",ROUND(G277*J277,2))</f>
        <v/>
      </c>
      <c r="L277" s="40">
        <f>IF(I277="","",I277-K277)</f>
        <v/>
      </c>
      <c r="M277" s="45">
        <f>IF(B277="","",YEAR(B277)*100+MONTH(B277))</f>
        <v/>
      </c>
    </row>
    <row r="278">
      <c r="A278" s="24" t="n"/>
      <c r="B278" s="43" t="n"/>
      <c r="C278" s="24" t="n"/>
      <c r="D278" s="24" t="n"/>
      <c r="E278" s="24" t="n"/>
      <c r="F278" s="44">
        <f>IF(E278="","",IFERROR(VLOOKUP(E278,Products!$A$5:$B$204,2,FALSE),"SKU not found"))</f>
        <v/>
      </c>
      <c r="G278" s="25" t="n"/>
      <c r="H278" s="30" t="n"/>
      <c r="I278" s="40">
        <f>IF(OR(E278="",G278=""),"",ROUND(G278*H278,2))</f>
        <v/>
      </c>
      <c r="J278" s="40">
        <f>IF(E278="","",IFERROR(VLOOKUP(E278,Products!$A$5:$F$204,6,FALSE),0))</f>
        <v/>
      </c>
      <c r="K278" s="40">
        <f>IF(I278="","",ROUND(G278*J278,2))</f>
        <v/>
      </c>
      <c r="L278" s="40">
        <f>IF(I278="","",I278-K278)</f>
        <v/>
      </c>
      <c r="M278" s="45">
        <f>IF(B278="","",YEAR(B278)*100+MONTH(B278))</f>
        <v/>
      </c>
    </row>
    <row r="279">
      <c r="A279" s="24" t="n"/>
      <c r="B279" s="43" t="n"/>
      <c r="C279" s="24" t="n"/>
      <c r="D279" s="24" t="n"/>
      <c r="E279" s="24" t="n"/>
      <c r="F279" s="44">
        <f>IF(E279="","",IFERROR(VLOOKUP(E279,Products!$A$5:$B$204,2,FALSE),"SKU not found"))</f>
        <v/>
      </c>
      <c r="G279" s="25" t="n"/>
      <c r="H279" s="30" t="n"/>
      <c r="I279" s="40">
        <f>IF(OR(E279="",G279=""),"",ROUND(G279*H279,2))</f>
        <v/>
      </c>
      <c r="J279" s="40">
        <f>IF(E279="","",IFERROR(VLOOKUP(E279,Products!$A$5:$F$204,6,FALSE),0))</f>
        <v/>
      </c>
      <c r="K279" s="40">
        <f>IF(I279="","",ROUND(G279*J279,2))</f>
        <v/>
      </c>
      <c r="L279" s="40">
        <f>IF(I279="","",I279-K279)</f>
        <v/>
      </c>
      <c r="M279" s="45">
        <f>IF(B279="","",YEAR(B279)*100+MONTH(B279))</f>
        <v/>
      </c>
    </row>
    <row r="280">
      <c r="A280" s="24" t="n"/>
      <c r="B280" s="43" t="n"/>
      <c r="C280" s="24" t="n"/>
      <c r="D280" s="24" t="n"/>
      <c r="E280" s="24" t="n"/>
      <c r="F280" s="44">
        <f>IF(E280="","",IFERROR(VLOOKUP(E280,Products!$A$5:$B$204,2,FALSE),"SKU not found"))</f>
        <v/>
      </c>
      <c r="G280" s="25" t="n"/>
      <c r="H280" s="30" t="n"/>
      <c r="I280" s="40">
        <f>IF(OR(E280="",G280=""),"",ROUND(G280*H280,2))</f>
        <v/>
      </c>
      <c r="J280" s="40">
        <f>IF(E280="","",IFERROR(VLOOKUP(E280,Products!$A$5:$F$204,6,FALSE),0))</f>
        <v/>
      </c>
      <c r="K280" s="40">
        <f>IF(I280="","",ROUND(G280*J280,2))</f>
        <v/>
      </c>
      <c r="L280" s="40">
        <f>IF(I280="","",I280-K280)</f>
        <v/>
      </c>
      <c r="M280" s="45">
        <f>IF(B280="","",YEAR(B280)*100+MONTH(B280))</f>
        <v/>
      </c>
    </row>
    <row r="281">
      <c r="A281" s="24" t="n"/>
      <c r="B281" s="43" t="n"/>
      <c r="C281" s="24" t="n"/>
      <c r="D281" s="24" t="n"/>
      <c r="E281" s="24" t="n"/>
      <c r="F281" s="44">
        <f>IF(E281="","",IFERROR(VLOOKUP(E281,Products!$A$5:$B$204,2,FALSE),"SKU not found"))</f>
        <v/>
      </c>
      <c r="G281" s="25" t="n"/>
      <c r="H281" s="30" t="n"/>
      <c r="I281" s="40">
        <f>IF(OR(E281="",G281=""),"",ROUND(G281*H281,2))</f>
        <v/>
      </c>
      <c r="J281" s="40">
        <f>IF(E281="","",IFERROR(VLOOKUP(E281,Products!$A$5:$F$204,6,FALSE),0))</f>
        <v/>
      </c>
      <c r="K281" s="40">
        <f>IF(I281="","",ROUND(G281*J281,2))</f>
        <v/>
      </c>
      <c r="L281" s="40">
        <f>IF(I281="","",I281-K281)</f>
        <v/>
      </c>
      <c r="M281" s="45">
        <f>IF(B281="","",YEAR(B281)*100+MONTH(B281))</f>
        <v/>
      </c>
    </row>
    <row r="282">
      <c r="A282" s="24" t="n"/>
      <c r="B282" s="43" t="n"/>
      <c r="C282" s="24" t="n"/>
      <c r="D282" s="24" t="n"/>
      <c r="E282" s="24" t="n"/>
      <c r="F282" s="44">
        <f>IF(E282="","",IFERROR(VLOOKUP(E282,Products!$A$5:$B$204,2,FALSE),"SKU not found"))</f>
        <v/>
      </c>
      <c r="G282" s="25" t="n"/>
      <c r="H282" s="30" t="n"/>
      <c r="I282" s="40">
        <f>IF(OR(E282="",G282=""),"",ROUND(G282*H282,2))</f>
        <v/>
      </c>
      <c r="J282" s="40">
        <f>IF(E282="","",IFERROR(VLOOKUP(E282,Products!$A$5:$F$204,6,FALSE),0))</f>
        <v/>
      </c>
      <c r="K282" s="40">
        <f>IF(I282="","",ROUND(G282*J282,2))</f>
        <v/>
      </c>
      <c r="L282" s="40">
        <f>IF(I282="","",I282-K282)</f>
        <v/>
      </c>
      <c r="M282" s="45">
        <f>IF(B282="","",YEAR(B282)*100+MONTH(B282))</f>
        <v/>
      </c>
    </row>
    <row r="283">
      <c r="A283" s="24" t="n"/>
      <c r="B283" s="43" t="n"/>
      <c r="C283" s="24" t="n"/>
      <c r="D283" s="24" t="n"/>
      <c r="E283" s="24" t="n"/>
      <c r="F283" s="44">
        <f>IF(E283="","",IFERROR(VLOOKUP(E283,Products!$A$5:$B$204,2,FALSE),"SKU not found"))</f>
        <v/>
      </c>
      <c r="G283" s="25" t="n"/>
      <c r="H283" s="30" t="n"/>
      <c r="I283" s="40">
        <f>IF(OR(E283="",G283=""),"",ROUND(G283*H283,2))</f>
        <v/>
      </c>
      <c r="J283" s="40">
        <f>IF(E283="","",IFERROR(VLOOKUP(E283,Products!$A$5:$F$204,6,FALSE),0))</f>
        <v/>
      </c>
      <c r="K283" s="40">
        <f>IF(I283="","",ROUND(G283*J283,2))</f>
        <v/>
      </c>
      <c r="L283" s="40">
        <f>IF(I283="","",I283-K283)</f>
        <v/>
      </c>
      <c r="M283" s="45">
        <f>IF(B283="","",YEAR(B283)*100+MONTH(B283))</f>
        <v/>
      </c>
    </row>
    <row r="284">
      <c r="A284" s="24" t="n"/>
      <c r="B284" s="43" t="n"/>
      <c r="C284" s="24" t="n"/>
      <c r="D284" s="24" t="n"/>
      <c r="E284" s="24" t="n"/>
      <c r="F284" s="44">
        <f>IF(E284="","",IFERROR(VLOOKUP(E284,Products!$A$5:$B$204,2,FALSE),"SKU not found"))</f>
        <v/>
      </c>
      <c r="G284" s="25" t="n"/>
      <c r="H284" s="30" t="n"/>
      <c r="I284" s="40">
        <f>IF(OR(E284="",G284=""),"",ROUND(G284*H284,2))</f>
        <v/>
      </c>
      <c r="J284" s="40">
        <f>IF(E284="","",IFERROR(VLOOKUP(E284,Products!$A$5:$F$204,6,FALSE),0))</f>
        <v/>
      </c>
      <c r="K284" s="40">
        <f>IF(I284="","",ROUND(G284*J284,2))</f>
        <v/>
      </c>
      <c r="L284" s="40">
        <f>IF(I284="","",I284-K284)</f>
        <v/>
      </c>
      <c r="M284" s="45">
        <f>IF(B284="","",YEAR(B284)*100+MONTH(B284))</f>
        <v/>
      </c>
    </row>
    <row r="285">
      <c r="A285" s="24" t="n"/>
      <c r="B285" s="43" t="n"/>
      <c r="C285" s="24" t="n"/>
      <c r="D285" s="24" t="n"/>
      <c r="E285" s="24" t="n"/>
      <c r="F285" s="44">
        <f>IF(E285="","",IFERROR(VLOOKUP(E285,Products!$A$5:$B$204,2,FALSE),"SKU not found"))</f>
        <v/>
      </c>
      <c r="G285" s="25" t="n"/>
      <c r="H285" s="30" t="n"/>
      <c r="I285" s="40">
        <f>IF(OR(E285="",G285=""),"",ROUND(G285*H285,2))</f>
        <v/>
      </c>
      <c r="J285" s="40">
        <f>IF(E285="","",IFERROR(VLOOKUP(E285,Products!$A$5:$F$204,6,FALSE),0))</f>
        <v/>
      </c>
      <c r="K285" s="40">
        <f>IF(I285="","",ROUND(G285*J285,2))</f>
        <v/>
      </c>
      <c r="L285" s="40">
        <f>IF(I285="","",I285-K285)</f>
        <v/>
      </c>
      <c r="M285" s="45">
        <f>IF(B285="","",YEAR(B285)*100+MONTH(B285))</f>
        <v/>
      </c>
    </row>
    <row r="286">
      <c r="A286" s="24" t="n"/>
      <c r="B286" s="43" t="n"/>
      <c r="C286" s="24" t="n"/>
      <c r="D286" s="24" t="n"/>
      <c r="E286" s="24" t="n"/>
      <c r="F286" s="44">
        <f>IF(E286="","",IFERROR(VLOOKUP(E286,Products!$A$5:$B$204,2,FALSE),"SKU not found"))</f>
        <v/>
      </c>
      <c r="G286" s="25" t="n"/>
      <c r="H286" s="30" t="n"/>
      <c r="I286" s="40">
        <f>IF(OR(E286="",G286=""),"",ROUND(G286*H286,2))</f>
        <v/>
      </c>
      <c r="J286" s="40">
        <f>IF(E286="","",IFERROR(VLOOKUP(E286,Products!$A$5:$F$204,6,FALSE),0))</f>
        <v/>
      </c>
      <c r="K286" s="40">
        <f>IF(I286="","",ROUND(G286*J286,2))</f>
        <v/>
      </c>
      <c r="L286" s="40">
        <f>IF(I286="","",I286-K286)</f>
        <v/>
      </c>
      <c r="M286" s="45">
        <f>IF(B286="","",YEAR(B286)*100+MONTH(B286))</f>
        <v/>
      </c>
    </row>
    <row r="287">
      <c r="A287" s="24" t="n"/>
      <c r="B287" s="43" t="n"/>
      <c r="C287" s="24" t="n"/>
      <c r="D287" s="24" t="n"/>
      <c r="E287" s="24" t="n"/>
      <c r="F287" s="44">
        <f>IF(E287="","",IFERROR(VLOOKUP(E287,Products!$A$5:$B$204,2,FALSE),"SKU not found"))</f>
        <v/>
      </c>
      <c r="G287" s="25" t="n"/>
      <c r="H287" s="30" t="n"/>
      <c r="I287" s="40">
        <f>IF(OR(E287="",G287=""),"",ROUND(G287*H287,2))</f>
        <v/>
      </c>
      <c r="J287" s="40">
        <f>IF(E287="","",IFERROR(VLOOKUP(E287,Products!$A$5:$F$204,6,FALSE),0))</f>
        <v/>
      </c>
      <c r="K287" s="40">
        <f>IF(I287="","",ROUND(G287*J287,2))</f>
        <v/>
      </c>
      <c r="L287" s="40">
        <f>IF(I287="","",I287-K287)</f>
        <v/>
      </c>
      <c r="M287" s="45">
        <f>IF(B287="","",YEAR(B287)*100+MONTH(B287))</f>
        <v/>
      </c>
    </row>
    <row r="288">
      <c r="A288" s="24" t="n"/>
      <c r="B288" s="43" t="n"/>
      <c r="C288" s="24" t="n"/>
      <c r="D288" s="24" t="n"/>
      <c r="E288" s="24" t="n"/>
      <c r="F288" s="44">
        <f>IF(E288="","",IFERROR(VLOOKUP(E288,Products!$A$5:$B$204,2,FALSE),"SKU not found"))</f>
        <v/>
      </c>
      <c r="G288" s="25" t="n"/>
      <c r="H288" s="30" t="n"/>
      <c r="I288" s="40">
        <f>IF(OR(E288="",G288=""),"",ROUND(G288*H288,2))</f>
        <v/>
      </c>
      <c r="J288" s="40">
        <f>IF(E288="","",IFERROR(VLOOKUP(E288,Products!$A$5:$F$204,6,FALSE),0))</f>
        <v/>
      </c>
      <c r="K288" s="40">
        <f>IF(I288="","",ROUND(G288*J288,2))</f>
        <v/>
      </c>
      <c r="L288" s="40">
        <f>IF(I288="","",I288-K288)</f>
        <v/>
      </c>
      <c r="M288" s="45">
        <f>IF(B288="","",YEAR(B288)*100+MONTH(B288))</f>
        <v/>
      </c>
    </row>
    <row r="289">
      <c r="A289" s="24" t="n"/>
      <c r="B289" s="43" t="n"/>
      <c r="C289" s="24" t="n"/>
      <c r="D289" s="24" t="n"/>
      <c r="E289" s="24" t="n"/>
      <c r="F289" s="44">
        <f>IF(E289="","",IFERROR(VLOOKUP(E289,Products!$A$5:$B$204,2,FALSE),"SKU not found"))</f>
        <v/>
      </c>
      <c r="G289" s="25" t="n"/>
      <c r="H289" s="30" t="n"/>
      <c r="I289" s="40">
        <f>IF(OR(E289="",G289=""),"",ROUND(G289*H289,2))</f>
        <v/>
      </c>
      <c r="J289" s="40">
        <f>IF(E289="","",IFERROR(VLOOKUP(E289,Products!$A$5:$F$204,6,FALSE),0))</f>
        <v/>
      </c>
      <c r="K289" s="40">
        <f>IF(I289="","",ROUND(G289*J289,2))</f>
        <v/>
      </c>
      <c r="L289" s="40">
        <f>IF(I289="","",I289-K289)</f>
        <v/>
      </c>
      <c r="M289" s="45">
        <f>IF(B289="","",YEAR(B289)*100+MONTH(B289))</f>
        <v/>
      </c>
    </row>
    <row r="290">
      <c r="A290" s="24" t="n"/>
      <c r="B290" s="43" t="n"/>
      <c r="C290" s="24" t="n"/>
      <c r="D290" s="24" t="n"/>
      <c r="E290" s="24" t="n"/>
      <c r="F290" s="44">
        <f>IF(E290="","",IFERROR(VLOOKUP(E290,Products!$A$5:$B$204,2,FALSE),"SKU not found"))</f>
        <v/>
      </c>
      <c r="G290" s="25" t="n"/>
      <c r="H290" s="30" t="n"/>
      <c r="I290" s="40">
        <f>IF(OR(E290="",G290=""),"",ROUND(G290*H290,2))</f>
        <v/>
      </c>
      <c r="J290" s="40">
        <f>IF(E290="","",IFERROR(VLOOKUP(E290,Products!$A$5:$F$204,6,FALSE),0))</f>
        <v/>
      </c>
      <c r="K290" s="40">
        <f>IF(I290="","",ROUND(G290*J290,2))</f>
        <v/>
      </c>
      <c r="L290" s="40">
        <f>IF(I290="","",I290-K290)</f>
        <v/>
      </c>
      <c r="M290" s="45">
        <f>IF(B290="","",YEAR(B290)*100+MONTH(B290))</f>
        <v/>
      </c>
    </row>
    <row r="291">
      <c r="A291" s="24" t="n"/>
      <c r="B291" s="43" t="n"/>
      <c r="C291" s="24" t="n"/>
      <c r="D291" s="24" t="n"/>
      <c r="E291" s="24" t="n"/>
      <c r="F291" s="44">
        <f>IF(E291="","",IFERROR(VLOOKUP(E291,Products!$A$5:$B$204,2,FALSE),"SKU not found"))</f>
        <v/>
      </c>
      <c r="G291" s="25" t="n"/>
      <c r="H291" s="30" t="n"/>
      <c r="I291" s="40">
        <f>IF(OR(E291="",G291=""),"",ROUND(G291*H291,2))</f>
        <v/>
      </c>
      <c r="J291" s="40">
        <f>IF(E291="","",IFERROR(VLOOKUP(E291,Products!$A$5:$F$204,6,FALSE),0))</f>
        <v/>
      </c>
      <c r="K291" s="40">
        <f>IF(I291="","",ROUND(G291*J291,2))</f>
        <v/>
      </c>
      <c r="L291" s="40">
        <f>IF(I291="","",I291-K291)</f>
        <v/>
      </c>
      <c r="M291" s="45">
        <f>IF(B291="","",YEAR(B291)*100+MONTH(B291))</f>
        <v/>
      </c>
    </row>
    <row r="292">
      <c r="A292" s="24" t="n"/>
      <c r="B292" s="43" t="n"/>
      <c r="C292" s="24" t="n"/>
      <c r="D292" s="24" t="n"/>
      <c r="E292" s="24" t="n"/>
      <c r="F292" s="44">
        <f>IF(E292="","",IFERROR(VLOOKUP(E292,Products!$A$5:$B$204,2,FALSE),"SKU not found"))</f>
        <v/>
      </c>
      <c r="G292" s="25" t="n"/>
      <c r="H292" s="30" t="n"/>
      <c r="I292" s="40">
        <f>IF(OR(E292="",G292=""),"",ROUND(G292*H292,2))</f>
        <v/>
      </c>
      <c r="J292" s="40">
        <f>IF(E292="","",IFERROR(VLOOKUP(E292,Products!$A$5:$F$204,6,FALSE),0))</f>
        <v/>
      </c>
      <c r="K292" s="40">
        <f>IF(I292="","",ROUND(G292*J292,2))</f>
        <v/>
      </c>
      <c r="L292" s="40">
        <f>IF(I292="","",I292-K292)</f>
        <v/>
      </c>
      <c r="M292" s="45">
        <f>IF(B292="","",YEAR(B292)*100+MONTH(B292))</f>
        <v/>
      </c>
    </row>
    <row r="293">
      <c r="A293" s="24" t="n"/>
      <c r="B293" s="43" t="n"/>
      <c r="C293" s="24" t="n"/>
      <c r="D293" s="24" t="n"/>
      <c r="E293" s="24" t="n"/>
      <c r="F293" s="44">
        <f>IF(E293="","",IFERROR(VLOOKUP(E293,Products!$A$5:$B$204,2,FALSE),"SKU not found"))</f>
        <v/>
      </c>
      <c r="G293" s="25" t="n"/>
      <c r="H293" s="30" t="n"/>
      <c r="I293" s="40">
        <f>IF(OR(E293="",G293=""),"",ROUND(G293*H293,2))</f>
        <v/>
      </c>
      <c r="J293" s="40">
        <f>IF(E293="","",IFERROR(VLOOKUP(E293,Products!$A$5:$F$204,6,FALSE),0))</f>
        <v/>
      </c>
      <c r="K293" s="40">
        <f>IF(I293="","",ROUND(G293*J293,2))</f>
        <v/>
      </c>
      <c r="L293" s="40">
        <f>IF(I293="","",I293-K293)</f>
        <v/>
      </c>
      <c r="M293" s="45">
        <f>IF(B293="","",YEAR(B293)*100+MONTH(B293))</f>
        <v/>
      </c>
    </row>
    <row r="294">
      <c r="A294" s="24" t="n"/>
      <c r="B294" s="43" t="n"/>
      <c r="C294" s="24" t="n"/>
      <c r="D294" s="24" t="n"/>
      <c r="E294" s="24" t="n"/>
      <c r="F294" s="44">
        <f>IF(E294="","",IFERROR(VLOOKUP(E294,Products!$A$5:$B$204,2,FALSE),"SKU not found"))</f>
        <v/>
      </c>
      <c r="G294" s="25" t="n"/>
      <c r="H294" s="30" t="n"/>
      <c r="I294" s="40">
        <f>IF(OR(E294="",G294=""),"",ROUND(G294*H294,2))</f>
        <v/>
      </c>
      <c r="J294" s="40">
        <f>IF(E294="","",IFERROR(VLOOKUP(E294,Products!$A$5:$F$204,6,FALSE),0))</f>
        <v/>
      </c>
      <c r="K294" s="40">
        <f>IF(I294="","",ROUND(G294*J294,2))</f>
        <v/>
      </c>
      <c r="L294" s="40">
        <f>IF(I294="","",I294-K294)</f>
        <v/>
      </c>
      <c r="M294" s="45">
        <f>IF(B294="","",YEAR(B294)*100+MONTH(B294))</f>
        <v/>
      </c>
    </row>
    <row r="295">
      <c r="A295" s="24" t="n"/>
      <c r="B295" s="43" t="n"/>
      <c r="C295" s="24" t="n"/>
      <c r="D295" s="24" t="n"/>
      <c r="E295" s="24" t="n"/>
      <c r="F295" s="44">
        <f>IF(E295="","",IFERROR(VLOOKUP(E295,Products!$A$5:$B$204,2,FALSE),"SKU not found"))</f>
        <v/>
      </c>
      <c r="G295" s="25" t="n"/>
      <c r="H295" s="30" t="n"/>
      <c r="I295" s="40">
        <f>IF(OR(E295="",G295=""),"",ROUND(G295*H295,2))</f>
        <v/>
      </c>
      <c r="J295" s="40">
        <f>IF(E295="","",IFERROR(VLOOKUP(E295,Products!$A$5:$F$204,6,FALSE),0))</f>
        <v/>
      </c>
      <c r="K295" s="40">
        <f>IF(I295="","",ROUND(G295*J295,2))</f>
        <v/>
      </c>
      <c r="L295" s="40">
        <f>IF(I295="","",I295-K295)</f>
        <v/>
      </c>
      <c r="M295" s="45">
        <f>IF(B295="","",YEAR(B295)*100+MONTH(B295))</f>
        <v/>
      </c>
    </row>
    <row r="296">
      <c r="A296" s="24" t="n"/>
      <c r="B296" s="43" t="n"/>
      <c r="C296" s="24" t="n"/>
      <c r="D296" s="24" t="n"/>
      <c r="E296" s="24" t="n"/>
      <c r="F296" s="44">
        <f>IF(E296="","",IFERROR(VLOOKUP(E296,Products!$A$5:$B$204,2,FALSE),"SKU not found"))</f>
        <v/>
      </c>
      <c r="G296" s="25" t="n"/>
      <c r="H296" s="30" t="n"/>
      <c r="I296" s="40">
        <f>IF(OR(E296="",G296=""),"",ROUND(G296*H296,2))</f>
        <v/>
      </c>
      <c r="J296" s="40">
        <f>IF(E296="","",IFERROR(VLOOKUP(E296,Products!$A$5:$F$204,6,FALSE),0))</f>
        <v/>
      </c>
      <c r="K296" s="40">
        <f>IF(I296="","",ROUND(G296*J296,2))</f>
        <v/>
      </c>
      <c r="L296" s="40">
        <f>IF(I296="","",I296-K296)</f>
        <v/>
      </c>
      <c r="M296" s="45">
        <f>IF(B296="","",YEAR(B296)*100+MONTH(B296))</f>
        <v/>
      </c>
    </row>
    <row r="297">
      <c r="A297" s="24" t="n"/>
      <c r="B297" s="43" t="n"/>
      <c r="C297" s="24" t="n"/>
      <c r="D297" s="24" t="n"/>
      <c r="E297" s="24" t="n"/>
      <c r="F297" s="44">
        <f>IF(E297="","",IFERROR(VLOOKUP(E297,Products!$A$5:$B$204,2,FALSE),"SKU not found"))</f>
        <v/>
      </c>
      <c r="G297" s="25" t="n"/>
      <c r="H297" s="30" t="n"/>
      <c r="I297" s="40">
        <f>IF(OR(E297="",G297=""),"",ROUND(G297*H297,2))</f>
        <v/>
      </c>
      <c r="J297" s="40">
        <f>IF(E297="","",IFERROR(VLOOKUP(E297,Products!$A$5:$F$204,6,FALSE),0))</f>
        <v/>
      </c>
      <c r="K297" s="40">
        <f>IF(I297="","",ROUND(G297*J297,2))</f>
        <v/>
      </c>
      <c r="L297" s="40">
        <f>IF(I297="","",I297-K297)</f>
        <v/>
      </c>
      <c r="M297" s="45">
        <f>IF(B297="","",YEAR(B297)*100+MONTH(B297))</f>
        <v/>
      </c>
    </row>
    <row r="298">
      <c r="A298" s="24" t="n"/>
      <c r="B298" s="43" t="n"/>
      <c r="C298" s="24" t="n"/>
      <c r="D298" s="24" t="n"/>
      <c r="E298" s="24" t="n"/>
      <c r="F298" s="44">
        <f>IF(E298="","",IFERROR(VLOOKUP(E298,Products!$A$5:$B$204,2,FALSE),"SKU not found"))</f>
        <v/>
      </c>
      <c r="G298" s="25" t="n"/>
      <c r="H298" s="30" t="n"/>
      <c r="I298" s="40">
        <f>IF(OR(E298="",G298=""),"",ROUND(G298*H298,2))</f>
        <v/>
      </c>
      <c r="J298" s="40">
        <f>IF(E298="","",IFERROR(VLOOKUP(E298,Products!$A$5:$F$204,6,FALSE),0))</f>
        <v/>
      </c>
      <c r="K298" s="40">
        <f>IF(I298="","",ROUND(G298*J298,2))</f>
        <v/>
      </c>
      <c r="L298" s="40">
        <f>IF(I298="","",I298-K298)</f>
        <v/>
      </c>
      <c r="M298" s="45">
        <f>IF(B298="","",YEAR(B298)*100+MONTH(B298))</f>
        <v/>
      </c>
    </row>
    <row r="299">
      <c r="A299" s="24" t="n"/>
      <c r="B299" s="43" t="n"/>
      <c r="C299" s="24" t="n"/>
      <c r="D299" s="24" t="n"/>
      <c r="E299" s="24" t="n"/>
      <c r="F299" s="44">
        <f>IF(E299="","",IFERROR(VLOOKUP(E299,Products!$A$5:$B$204,2,FALSE),"SKU not found"))</f>
        <v/>
      </c>
      <c r="G299" s="25" t="n"/>
      <c r="H299" s="30" t="n"/>
      <c r="I299" s="40">
        <f>IF(OR(E299="",G299=""),"",ROUND(G299*H299,2))</f>
        <v/>
      </c>
      <c r="J299" s="40">
        <f>IF(E299="","",IFERROR(VLOOKUP(E299,Products!$A$5:$F$204,6,FALSE),0))</f>
        <v/>
      </c>
      <c r="K299" s="40">
        <f>IF(I299="","",ROUND(G299*J299,2))</f>
        <v/>
      </c>
      <c r="L299" s="40">
        <f>IF(I299="","",I299-K299)</f>
        <v/>
      </c>
      <c r="M299" s="45">
        <f>IF(B299="","",YEAR(B299)*100+MONTH(B299))</f>
        <v/>
      </c>
    </row>
    <row r="300">
      <c r="A300" s="24" t="n"/>
      <c r="B300" s="43" t="n"/>
      <c r="C300" s="24" t="n"/>
      <c r="D300" s="24" t="n"/>
      <c r="E300" s="24" t="n"/>
      <c r="F300" s="44">
        <f>IF(E300="","",IFERROR(VLOOKUP(E300,Products!$A$5:$B$204,2,FALSE),"SKU not found"))</f>
        <v/>
      </c>
      <c r="G300" s="25" t="n"/>
      <c r="H300" s="30" t="n"/>
      <c r="I300" s="40">
        <f>IF(OR(E300="",G300=""),"",ROUND(G300*H300,2))</f>
        <v/>
      </c>
      <c r="J300" s="40">
        <f>IF(E300="","",IFERROR(VLOOKUP(E300,Products!$A$5:$F$204,6,FALSE),0))</f>
        <v/>
      </c>
      <c r="K300" s="40">
        <f>IF(I300="","",ROUND(G300*J300,2))</f>
        <v/>
      </c>
      <c r="L300" s="40">
        <f>IF(I300="","",I300-K300)</f>
        <v/>
      </c>
      <c r="M300" s="45">
        <f>IF(B300="","",YEAR(B300)*100+MONTH(B300))</f>
        <v/>
      </c>
    </row>
    <row r="301">
      <c r="A301" s="24" t="n"/>
      <c r="B301" s="43" t="n"/>
      <c r="C301" s="24" t="n"/>
      <c r="D301" s="24" t="n"/>
      <c r="E301" s="24" t="n"/>
      <c r="F301" s="44">
        <f>IF(E301="","",IFERROR(VLOOKUP(E301,Products!$A$5:$B$204,2,FALSE),"SKU not found"))</f>
        <v/>
      </c>
      <c r="G301" s="25" t="n"/>
      <c r="H301" s="30" t="n"/>
      <c r="I301" s="40">
        <f>IF(OR(E301="",G301=""),"",ROUND(G301*H301,2))</f>
        <v/>
      </c>
      <c r="J301" s="40">
        <f>IF(E301="","",IFERROR(VLOOKUP(E301,Products!$A$5:$F$204,6,FALSE),0))</f>
        <v/>
      </c>
      <c r="K301" s="40">
        <f>IF(I301="","",ROUND(G301*J301,2))</f>
        <v/>
      </c>
      <c r="L301" s="40">
        <f>IF(I301="","",I301-K301)</f>
        <v/>
      </c>
      <c r="M301" s="45">
        <f>IF(B301="","",YEAR(B301)*100+MONTH(B301))</f>
        <v/>
      </c>
    </row>
    <row r="302">
      <c r="A302" s="24" t="n"/>
      <c r="B302" s="43" t="n"/>
      <c r="C302" s="24" t="n"/>
      <c r="D302" s="24" t="n"/>
      <c r="E302" s="24" t="n"/>
      <c r="F302" s="44">
        <f>IF(E302="","",IFERROR(VLOOKUP(E302,Products!$A$5:$B$204,2,FALSE),"SKU not found"))</f>
        <v/>
      </c>
      <c r="G302" s="25" t="n"/>
      <c r="H302" s="30" t="n"/>
      <c r="I302" s="40">
        <f>IF(OR(E302="",G302=""),"",ROUND(G302*H302,2))</f>
        <v/>
      </c>
      <c r="J302" s="40">
        <f>IF(E302="","",IFERROR(VLOOKUP(E302,Products!$A$5:$F$204,6,FALSE),0))</f>
        <v/>
      </c>
      <c r="K302" s="40">
        <f>IF(I302="","",ROUND(G302*J302,2))</f>
        <v/>
      </c>
      <c r="L302" s="40">
        <f>IF(I302="","",I302-K302)</f>
        <v/>
      </c>
      <c r="M302" s="45">
        <f>IF(B302="","",YEAR(B302)*100+MONTH(B302))</f>
        <v/>
      </c>
    </row>
    <row r="303">
      <c r="A303" s="24" t="n"/>
      <c r="B303" s="43" t="n"/>
      <c r="C303" s="24" t="n"/>
      <c r="D303" s="24" t="n"/>
      <c r="E303" s="24" t="n"/>
      <c r="F303" s="44">
        <f>IF(E303="","",IFERROR(VLOOKUP(E303,Products!$A$5:$B$204,2,FALSE),"SKU not found"))</f>
        <v/>
      </c>
      <c r="G303" s="25" t="n"/>
      <c r="H303" s="30" t="n"/>
      <c r="I303" s="40">
        <f>IF(OR(E303="",G303=""),"",ROUND(G303*H303,2))</f>
        <v/>
      </c>
      <c r="J303" s="40">
        <f>IF(E303="","",IFERROR(VLOOKUP(E303,Products!$A$5:$F$204,6,FALSE),0))</f>
        <v/>
      </c>
      <c r="K303" s="40">
        <f>IF(I303="","",ROUND(G303*J303,2))</f>
        <v/>
      </c>
      <c r="L303" s="40">
        <f>IF(I303="","",I303-K303)</f>
        <v/>
      </c>
      <c r="M303" s="45">
        <f>IF(B303="","",YEAR(B303)*100+MONTH(B303))</f>
        <v/>
      </c>
    </row>
    <row r="304">
      <c r="A304" s="24" t="n"/>
      <c r="B304" s="43" t="n"/>
      <c r="C304" s="24" t="n"/>
      <c r="D304" s="24" t="n"/>
      <c r="E304" s="24" t="n"/>
      <c r="F304" s="44">
        <f>IF(E304="","",IFERROR(VLOOKUP(E304,Products!$A$5:$B$204,2,FALSE),"SKU not found"))</f>
        <v/>
      </c>
      <c r="G304" s="25" t="n"/>
      <c r="H304" s="30" t="n"/>
      <c r="I304" s="40">
        <f>IF(OR(E304="",G304=""),"",ROUND(G304*H304,2))</f>
        <v/>
      </c>
      <c r="J304" s="40">
        <f>IF(E304="","",IFERROR(VLOOKUP(E304,Products!$A$5:$F$204,6,FALSE),0))</f>
        <v/>
      </c>
      <c r="K304" s="40">
        <f>IF(I304="","",ROUND(G304*J304,2))</f>
        <v/>
      </c>
      <c r="L304" s="40">
        <f>IF(I304="","",I304-K304)</f>
        <v/>
      </c>
      <c r="M304" s="45">
        <f>IF(B304="","",YEAR(B304)*100+MONTH(B304))</f>
        <v/>
      </c>
    </row>
    <row r="305">
      <c r="A305" s="24" t="n"/>
      <c r="B305" s="43" t="n"/>
      <c r="C305" s="24" t="n"/>
      <c r="D305" s="24" t="n"/>
      <c r="E305" s="24" t="n"/>
      <c r="F305" s="44">
        <f>IF(E305="","",IFERROR(VLOOKUP(E305,Products!$A$5:$B$204,2,FALSE),"SKU not found"))</f>
        <v/>
      </c>
      <c r="G305" s="25" t="n"/>
      <c r="H305" s="30" t="n"/>
      <c r="I305" s="40">
        <f>IF(OR(E305="",G305=""),"",ROUND(G305*H305,2))</f>
        <v/>
      </c>
      <c r="J305" s="40">
        <f>IF(E305="","",IFERROR(VLOOKUP(E305,Products!$A$5:$F$204,6,FALSE),0))</f>
        <v/>
      </c>
      <c r="K305" s="40">
        <f>IF(I305="","",ROUND(G305*J305,2))</f>
        <v/>
      </c>
      <c r="L305" s="40">
        <f>IF(I305="","",I305-K305)</f>
        <v/>
      </c>
      <c r="M305" s="45">
        <f>IF(B305="","",YEAR(B305)*100+MONTH(B305))</f>
        <v/>
      </c>
    </row>
    <row r="306">
      <c r="A306" s="24" t="n"/>
      <c r="B306" s="43" t="n"/>
      <c r="C306" s="24" t="n"/>
      <c r="D306" s="24" t="n"/>
      <c r="E306" s="24" t="n"/>
      <c r="F306" s="44">
        <f>IF(E306="","",IFERROR(VLOOKUP(E306,Products!$A$5:$B$204,2,FALSE),"SKU not found"))</f>
        <v/>
      </c>
      <c r="G306" s="25" t="n"/>
      <c r="H306" s="30" t="n"/>
      <c r="I306" s="40">
        <f>IF(OR(E306="",G306=""),"",ROUND(G306*H306,2))</f>
        <v/>
      </c>
      <c r="J306" s="40">
        <f>IF(E306="","",IFERROR(VLOOKUP(E306,Products!$A$5:$F$204,6,FALSE),0))</f>
        <v/>
      </c>
      <c r="K306" s="40">
        <f>IF(I306="","",ROUND(G306*J306,2))</f>
        <v/>
      </c>
      <c r="L306" s="40">
        <f>IF(I306="","",I306-K306)</f>
        <v/>
      </c>
      <c r="M306" s="45">
        <f>IF(B306="","",YEAR(B306)*100+MONTH(B306))</f>
        <v/>
      </c>
    </row>
    <row r="307">
      <c r="A307" s="24" t="n"/>
      <c r="B307" s="43" t="n"/>
      <c r="C307" s="24" t="n"/>
      <c r="D307" s="24" t="n"/>
      <c r="E307" s="24" t="n"/>
      <c r="F307" s="44">
        <f>IF(E307="","",IFERROR(VLOOKUP(E307,Products!$A$5:$B$204,2,FALSE),"SKU not found"))</f>
        <v/>
      </c>
      <c r="G307" s="25" t="n"/>
      <c r="H307" s="30" t="n"/>
      <c r="I307" s="40">
        <f>IF(OR(E307="",G307=""),"",ROUND(G307*H307,2))</f>
        <v/>
      </c>
      <c r="J307" s="40">
        <f>IF(E307="","",IFERROR(VLOOKUP(E307,Products!$A$5:$F$204,6,FALSE),0))</f>
        <v/>
      </c>
      <c r="K307" s="40">
        <f>IF(I307="","",ROUND(G307*J307,2))</f>
        <v/>
      </c>
      <c r="L307" s="40">
        <f>IF(I307="","",I307-K307)</f>
        <v/>
      </c>
      <c r="M307" s="45">
        <f>IF(B307="","",YEAR(B307)*100+MONTH(B307))</f>
        <v/>
      </c>
    </row>
    <row r="308">
      <c r="A308" s="24" t="n"/>
      <c r="B308" s="43" t="n"/>
      <c r="C308" s="24" t="n"/>
      <c r="D308" s="24" t="n"/>
      <c r="E308" s="24" t="n"/>
      <c r="F308" s="44">
        <f>IF(E308="","",IFERROR(VLOOKUP(E308,Products!$A$5:$B$204,2,FALSE),"SKU not found"))</f>
        <v/>
      </c>
      <c r="G308" s="25" t="n"/>
      <c r="H308" s="30" t="n"/>
      <c r="I308" s="40">
        <f>IF(OR(E308="",G308=""),"",ROUND(G308*H308,2))</f>
        <v/>
      </c>
      <c r="J308" s="40">
        <f>IF(E308="","",IFERROR(VLOOKUP(E308,Products!$A$5:$F$204,6,FALSE),0))</f>
        <v/>
      </c>
      <c r="K308" s="40">
        <f>IF(I308="","",ROUND(G308*J308,2))</f>
        <v/>
      </c>
      <c r="L308" s="40">
        <f>IF(I308="","",I308-K308)</f>
        <v/>
      </c>
      <c r="M308" s="45">
        <f>IF(B308="","",YEAR(B308)*100+MONTH(B308))</f>
        <v/>
      </c>
    </row>
    <row r="309">
      <c r="A309" s="24" t="n"/>
      <c r="B309" s="43" t="n"/>
      <c r="C309" s="24" t="n"/>
      <c r="D309" s="24" t="n"/>
      <c r="E309" s="24" t="n"/>
      <c r="F309" s="44">
        <f>IF(E309="","",IFERROR(VLOOKUP(E309,Products!$A$5:$B$204,2,FALSE),"SKU not found"))</f>
        <v/>
      </c>
      <c r="G309" s="25" t="n"/>
      <c r="H309" s="30" t="n"/>
      <c r="I309" s="40">
        <f>IF(OR(E309="",G309=""),"",ROUND(G309*H309,2))</f>
        <v/>
      </c>
      <c r="J309" s="40">
        <f>IF(E309="","",IFERROR(VLOOKUP(E309,Products!$A$5:$F$204,6,FALSE),0))</f>
        <v/>
      </c>
      <c r="K309" s="40">
        <f>IF(I309="","",ROUND(G309*J309,2))</f>
        <v/>
      </c>
      <c r="L309" s="40">
        <f>IF(I309="","",I309-K309)</f>
        <v/>
      </c>
      <c r="M309" s="45">
        <f>IF(B309="","",YEAR(B309)*100+MONTH(B309))</f>
        <v/>
      </c>
    </row>
    <row r="310">
      <c r="A310" s="24" t="n"/>
      <c r="B310" s="43" t="n"/>
      <c r="C310" s="24" t="n"/>
      <c r="D310" s="24" t="n"/>
      <c r="E310" s="24" t="n"/>
      <c r="F310" s="44">
        <f>IF(E310="","",IFERROR(VLOOKUP(E310,Products!$A$5:$B$204,2,FALSE),"SKU not found"))</f>
        <v/>
      </c>
      <c r="G310" s="25" t="n"/>
      <c r="H310" s="30" t="n"/>
      <c r="I310" s="40">
        <f>IF(OR(E310="",G310=""),"",ROUND(G310*H310,2))</f>
        <v/>
      </c>
      <c r="J310" s="40">
        <f>IF(E310="","",IFERROR(VLOOKUP(E310,Products!$A$5:$F$204,6,FALSE),0))</f>
        <v/>
      </c>
      <c r="K310" s="40">
        <f>IF(I310="","",ROUND(G310*J310,2))</f>
        <v/>
      </c>
      <c r="L310" s="40">
        <f>IF(I310="","",I310-K310)</f>
        <v/>
      </c>
      <c r="M310" s="45">
        <f>IF(B310="","",YEAR(B310)*100+MONTH(B310))</f>
        <v/>
      </c>
    </row>
    <row r="311">
      <c r="A311" s="24" t="n"/>
      <c r="B311" s="43" t="n"/>
      <c r="C311" s="24" t="n"/>
      <c r="D311" s="24" t="n"/>
      <c r="E311" s="24" t="n"/>
      <c r="F311" s="44">
        <f>IF(E311="","",IFERROR(VLOOKUP(E311,Products!$A$5:$B$204,2,FALSE),"SKU not found"))</f>
        <v/>
      </c>
      <c r="G311" s="25" t="n"/>
      <c r="H311" s="30" t="n"/>
      <c r="I311" s="40">
        <f>IF(OR(E311="",G311=""),"",ROUND(G311*H311,2))</f>
        <v/>
      </c>
      <c r="J311" s="40">
        <f>IF(E311="","",IFERROR(VLOOKUP(E311,Products!$A$5:$F$204,6,FALSE),0))</f>
        <v/>
      </c>
      <c r="K311" s="40">
        <f>IF(I311="","",ROUND(G311*J311,2))</f>
        <v/>
      </c>
      <c r="L311" s="40">
        <f>IF(I311="","",I311-K311)</f>
        <v/>
      </c>
      <c r="M311" s="45">
        <f>IF(B311="","",YEAR(B311)*100+MONTH(B311))</f>
        <v/>
      </c>
    </row>
    <row r="312">
      <c r="A312" s="24" t="n"/>
      <c r="B312" s="43" t="n"/>
      <c r="C312" s="24" t="n"/>
      <c r="D312" s="24" t="n"/>
      <c r="E312" s="24" t="n"/>
      <c r="F312" s="44">
        <f>IF(E312="","",IFERROR(VLOOKUP(E312,Products!$A$5:$B$204,2,FALSE),"SKU not found"))</f>
        <v/>
      </c>
      <c r="G312" s="25" t="n"/>
      <c r="H312" s="30" t="n"/>
      <c r="I312" s="40">
        <f>IF(OR(E312="",G312=""),"",ROUND(G312*H312,2))</f>
        <v/>
      </c>
      <c r="J312" s="40">
        <f>IF(E312="","",IFERROR(VLOOKUP(E312,Products!$A$5:$F$204,6,FALSE),0))</f>
        <v/>
      </c>
      <c r="K312" s="40">
        <f>IF(I312="","",ROUND(G312*J312,2))</f>
        <v/>
      </c>
      <c r="L312" s="40">
        <f>IF(I312="","",I312-K312)</f>
        <v/>
      </c>
      <c r="M312" s="45">
        <f>IF(B312="","",YEAR(B312)*100+MONTH(B312))</f>
        <v/>
      </c>
    </row>
    <row r="313">
      <c r="A313" s="24" t="n"/>
      <c r="B313" s="43" t="n"/>
      <c r="C313" s="24" t="n"/>
      <c r="D313" s="24" t="n"/>
      <c r="E313" s="24" t="n"/>
      <c r="F313" s="44">
        <f>IF(E313="","",IFERROR(VLOOKUP(E313,Products!$A$5:$B$204,2,FALSE),"SKU not found"))</f>
        <v/>
      </c>
      <c r="G313" s="25" t="n"/>
      <c r="H313" s="30" t="n"/>
      <c r="I313" s="40">
        <f>IF(OR(E313="",G313=""),"",ROUND(G313*H313,2))</f>
        <v/>
      </c>
      <c r="J313" s="40">
        <f>IF(E313="","",IFERROR(VLOOKUP(E313,Products!$A$5:$F$204,6,FALSE),0))</f>
        <v/>
      </c>
      <c r="K313" s="40">
        <f>IF(I313="","",ROUND(G313*J313,2))</f>
        <v/>
      </c>
      <c r="L313" s="40">
        <f>IF(I313="","",I313-K313)</f>
        <v/>
      </c>
      <c r="M313" s="45">
        <f>IF(B313="","",YEAR(B313)*100+MONTH(B313))</f>
        <v/>
      </c>
    </row>
    <row r="314">
      <c r="A314" s="24" t="n"/>
      <c r="B314" s="43" t="n"/>
      <c r="C314" s="24" t="n"/>
      <c r="D314" s="24" t="n"/>
      <c r="E314" s="24" t="n"/>
      <c r="F314" s="44">
        <f>IF(E314="","",IFERROR(VLOOKUP(E314,Products!$A$5:$B$204,2,FALSE),"SKU not found"))</f>
        <v/>
      </c>
      <c r="G314" s="25" t="n"/>
      <c r="H314" s="30" t="n"/>
      <c r="I314" s="40">
        <f>IF(OR(E314="",G314=""),"",ROUND(G314*H314,2))</f>
        <v/>
      </c>
      <c r="J314" s="40">
        <f>IF(E314="","",IFERROR(VLOOKUP(E314,Products!$A$5:$F$204,6,FALSE),0))</f>
        <v/>
      </c>
      <c r="K314" s="40">
        <f>IF(I314="","",ROUND(G314*J314,2))</f>
        <v/>
      </c>
      <c r="L314" s="40">
        <f>IF(I314="","",I314-K314)</f>
        <v/>
      </c>
      <c r="M314" s="45">
        <f>IF(B314="","",YEAR(B314)*100+MONTH(B314))</f>
        <v/>
      </c>
    </row>
    <row r="315">
      <c r="A315" s="24" t="n"/>
      <c r="B315" s="43" t="n"/>
      <c r="C315" s="24" t="n"/>
      <c r="D315" s="24" t="n"/>
      <c r="E315" s="24" t="n"/>
      <c r="F315" s="44">
        <f>IF(E315="","",IFERROR(VLOOKUP(E315,Products!$A$5:$B$204,2,FALSE),"SKU not found"))</f>
        <v/>
      </c>
      <c r="G315" s="25" t="n"/>
      <c r="H315" s="30" t="n"/>
      <c r="I315" s="40">
        <f>IF(OR(E315="",G315=""),"",ROUND(G315*H315,2))</f>
        <v/>
      </c>
      <c r="J315" s="40">
        <f>IF(E315="","",IFERROR(VLOOKUP(E315,Products!$A$5:$F$204,6,FALSE),0))</f>
        <v/>
      </c>
      <c r="K315" s="40">
        <f>IF(I315="","",ROUND(G315*J315,2))</f>
        <v/>
      </c>
      <c r="L315" s="40">
        <f>IF(I315="","",I315-K315)</f>
        <v/>
      </c>
      <c r="M315" s="45">
        <f>IF(B315="","",YEAR(B315)*100+MONTH(B315))</f>
        <v/>
      </c>
    </row>
    <row r="316">
      <c r="A316" s="24" t="n"/>
      <c r="B316" s="43" t="n"/>
      <c r="C316" s="24" t="n"/>
      <c r="D316" s="24" t="n"/>
      <c r="E316" s="24" t="n"/>
      <c r="F316" s="44">
        <f>IF(E316="","",IFERROR(VLOOKUP(E316,Products!$A$5:$B$204,2,FALSE),"SKU not found"))</f>
        <v/>
      </c>
      <c r="G316" s="25" t="n"/>
      <c r="H316" s="30" t="n"/>
      <c r="I316" s="40">
        <f>IF(OR(E316="",G316=""),"",ROUND(G316*H316,2))</f>
        <v/>
      </c>
      <c r="J316" s="40">
        <f>IF(E316="","",IFERROR(VLOOKUP(E316,Products!$A$5:$F$204,6,FALSE),0))</f>
        <v/>
      </c>
      <c r="K316" s="40">
        <f>IF(I316="","",ROUND(G316*J316,2))</f>
        <v/>
      </c>
      <c r="L316" s="40">
        <f>IF(I316="","",I316-K316)</f>
        <v/>
      </c>
      <c r="M316" s="45">
        <f>IF(B316="","",YEAR(B316)*100+MONTH(B316))</f>
        <v/>
      </c>
    </row>
    <row r="317">
      <c r="A317" s="24" t="n"/>
      <c r="B317" s="43" t="n"/>
      <c r="C317" s="24" t="n"/>
      <c r="D317" s="24" t="n"/>
      <c r="E317" s="24" t="n"/>
      <c r="F317" s="44">
        <f>IF(E317="","",IFERROR(VLOOKUP(E317,Products!$A$5:$B$204,2,FALSE),"SKU not found"))</f>
        <v/>
      </c>
      <c r="G317" s="25" t="n"/>
      <c r="H317" s="30" t="n"/>
      <c r="I317" s="40">
        <f>IF(OR(E317="",G317=""),"",ROUND(G317*H317,2))</f>
        <v/>
      </c>
      <c r="J317" s="40">
        <f>IF(E317="","",IFERROR(VLOOKUP(E317,Products!$A$5:$F$204,6,FALSE),0))</f>
        <v/>
      </c>
      <c r="K317" s="40">
        <f>IF(I317="","",ROUND(G317*J317,2))</f>
        <v/>
      </c>
      <c r="L317" s="40">
        <f>IF(I317="","",I317-K317)</f>
        <v/>
      </c>
      <c r="M317" s="45">
        <f>IF(B317="","",YEAR(B317)*100+MONTH(B317))</f>
        <v/>
      </c>
    </row>
    <row r="318">
      <c r="A318" s="24" t="n"/>
      <c r="B318" s="43" t="n"/>
      <c r="C318" s="24" t="n"/>
      <c r="D318" s="24" t="n"/>
      <c r="E318" s="24" t="n"/>
      <c r="F318" s="44">
        <f>IF(E318="","",IFERROR(VLOOKUP(E318,Products!$A$5:$B$204,2,FALSE),"SKU not found"))</f>
        <v/>
      </c>
      <c r="G318" s="25" t="n"/>
      <c r="H318" s="30" t="n"/>
      <c r="I318" s="40">
        <f>IF(OR(E318="",G318=""),"",ROUND(G318*H318,2))</f>
        <v/>
      </c>
      <c r="J318" s="40">
        <f>IF(E318="","",IFERROR(VLOOKUP(E318,Products!$A$5:$F$204,6,FALSE),0))</f>
        <v/>
      </c>
      <c r="K318" s="40">
        <f>IF(I318="","",ROUND(G318*J318,2))</f>
        <v/>
      </c>
      <c r="L318" s="40">
        <f>IF(I318="","",I318-K318)</f>
        <v/>
      </c>
      <c r="M318" s="45">
        <f>IF(B318="","",YEAR(B318)*100+MONTH(B318))</f>
        <v/>
      </c>
    </row>
    <row r="319">
      <c r="A319" s="24" t="n"/>
      <c r="B319" s="43" t="n"/>
      <c r="C319" s="24" t="n"/>
      <c r="D319" s="24" t="n"/>
      <c r="E319" s="24" t="n"/>
      <c r="F319" s="44">
        <f>IF(E319="","",IFERROR(VLOOKUP(E319,Products!$A$5:$B$204,2,FALSE),"SKU not found"))</f>
        <v/>
      </c>
      <c r="G319" s="25" t="n"/>
      <c r="H319" s="30" t="n"/>
      <c r="I319" s="40">
        <f>IF(OR(E319="",G319=""),"",ROUND(G319*H319,2))</f>
        <v/>
      </c>
      <c r="J319" s="40">
        <f>IF(E319="","",IFERROR(VLOOKUP(E319,Products!$A$5:$F$204,6,FALSE),0))</f>
        <v/>
      </c>
      <c r="K319" s="40">
        <f>IF(I319="","",ROUND(G319*J319,2))</f>
        <v/>
      </c>
      <c r="L319" s="40">
        <f>IF(I319="","",I319-K319)</f>
        <v/>
      </c>
      <c r="M319" s="45">
        <f>IF(B319="","",YEAR(B319)*100+MONTH(B319))</f>
        <v/>
      </c>
    </row>
    <row r="320">
      <c r="A320" s="24" t="n"/>
      <c r="B320" s="43" t="n"/>
      <c r="C320" s="24" t="n"/>
      <c r="D320" s="24" t="n"/>
      <c r="E320" s="24" t="n"/>
      <c r="F320" s="44">
        <f>IF(E320="","",IFERROR(VLOOKUP(E320,Products!$A$5:$B$204,2,FALSE),"SKU not found"))</f>
        <v/>
      </c>
      <c r="G320" s="25" t="n"/>
      <c r="H320" s="30" t="n"/>
      <c r="I320" s="40">
        <f>IF(OR(E320="",G320=""),"",ROUND(G320*H320,2))</f>
        <v/>
      </c>
      <c r="J320" s="40">
        <f>IF(E320="","",IFERROR(VLOOKUP(E320,Products!$A$5:$F$204,6,FALSE),0))</f>
        <v/>
      </c>
      <c r="K320" s="40">
        <f>IF(I320="","",ROUND(G320*J320,2))</f>
        <v/>
      </c>
      <c r="L320" s="40">
        <f>IF(I320="","",I320-K320)</f>
        <v/>
      </c>
      <c r="M320" s="45">
        <f>IF(B320="","",YEAR(B320)*100+MONTH(B320))</f>
        <v/>
      </c>
    </row>
    <row r="321">
      <c r="A321" s="24" t="n"/>
      <c r="B321" s="43" t="n"/>
      <c r="C321" s="24" t="n"/>
      <c r="D321" s="24" t="n"/>
      <c r="E321" s="24" t="n"/>
      <c r="F321" s="44">
        <f>IF(E321="","",IFERROR(VLOOKUP(E321,Products!$A$5:$B$204,2,FALSE),"SKU not found"))</f>
        <v/>
      </c>
      <c r="G321" s="25" t="n"/>
      <c r="H321" s="30" t="n"/>
      <c r="I321" s="40">
        <f>IF(OR(E321="",G321=""),"",ROUND(G321*H321,2))</f>
        <v/>
      </c>
      <c r="J321" s="40">
        <f>IF(E321="","",IFERROR(VLOOKUP(E321,Products!$A$5:$F$204,6,FALSE),0))</f>
        <v/>
      </c>
      <c r="K321" s="40">
        <f>IF(I321="","",ROUND(G321*J321,2))</f>
        <v/>
      </c>
      <c r="L321" s="40">
        <f>IF(I321="","",I321-K321)</f>
        <v/>
      </c>
      <c r="M321" s="45">
        <f>IF(B321="","",YEAR(B321)*100+MONTH(B321))</f>
        <v/>
      </c>
    </row>
    <row r="322">
      <c r="A322" s="24" t="n"/>
      <c r="B322" s="43" t="n"/>
      <c r="C322" s="24" t="n"/>
      <c r="D322" s="24" t="n"/>
      <c r="E322" s="24" t="n"/>
      <c r="F322" s="44">
        <f>IF(E322="","",IFERROR(VLOOKUP(E322,Products!$A$5:$B$204,2,FALSE),"SKU not found"))</f>
        <v/>
      </c>
      <c r="G322" s="25" t="n"/>
      <c r="H322" s="30" t="n"/>
      <c r="I322" s="40">
        <f>IF(OR(E322="",G322=""),"",ROUND(G322*H322,2))</f>
        <v/>
      </c>
      <c r="J322" s="40">
        <f>IF(E322="","",IFERROR(VLOOKUP(E322,Products!$A$5:$F$204,6,FALSE),0))</f>
        <v/>
      </c>
      <c r="K322" s="40">
        <f>IF(I322="","",ROUND(G322*J322,2))</f>
        <v/>
      </c>
      <c r="L322" s="40">
        <f>IF(I322="","",I322-K322)</f>
        <v/>
      </c>
      <c r="M322" s="45">
        <f>IF(B322="","",YEAR(B322)*100+MONTH(B322))</f>
        <v/>
      </c>
    </row>
    <row r="323">
      <c r="A323" s="24" t="n"/>
      <c r="B323" s="43" t="n"/>
      <c r="C323" s="24" t="n"/>
      <c r="D323" s="24" t="n"/>
      <c r="E323" s="24" t="n"/>
      <c r="F323" s="44">
        <f>IF(E323="","",IFERROR(VLOOKUP(E323,Products!$A$5:$B$204,2,FALSE),"SKU not found"))</f>
        <v/>
      </c>
      <c r="G323" s="25" t="n"/>
      <c r="H323" s="30" t="n"/>
      <c r="I323" s="40">
        <f>IF(OR(E323="",G323=""),"",ROUND(G323*H323,2))</f>
        <v/>
      </c>
      <c r="J323" s="40">
        <f>IF(E323="","",IFERROR(VLOOKUP(E323,Products!$A$5:$F$204,6,FALSE),0))</f>
        <v/>
      </c>
      <c r="K323" s="40">
        <f>IF(I323="","",ROUND(G323*J323,2))</f>
        <v/>
      </c>
      <c r="L323" s="40">
        <f>IF(I323="","",I323-K323)</f>
        <v/>
      </c>
      <c r="M323" s="45">
        <f>IF(B323="","",YEAR(B323)*100+MONTH(B323))</f>
        <v/>
      </c>
    </row>
    <row r="324">
      <c r="A324" s="24" t="n"/>
      <c r="B324" s="43" t="n"/>
      <c r="C324" s="24" t="n"/>
      <c r="D324" s="24" t="n"/>
      <c r="E324" s="24" t="n"/>
      <c r="F324" s="44">
        <f>IF(E324="","",IFERROR(VLOOKUP(E324,Products!$A$5:$B$204,2,FALSE),"SKU not found"))</f>
        <v/>
      </c>
      <c r="G324" s="25" t="n"/>
      <c r="H324" s="30" t="n"/>
      <c r="I324" s="40">
        <f>IF(OR(E324="",G324=""),"",ROUND(G324*H324,2))</f>
        <v/>
      </c>
      <c r="J324" s="40">
        <f>IF(E324="","",IFERROR(VLOOKUP(E324,Products!$A$5:$F$204,6,FALSE),0))</f>
        <v/>
      </c>
      <c r="K324" s="40">
        <f>IF(I324="","",ROUND(G324*J324,2))</f>
        <v/>
      </c>
      <c r="L324" s="40">
        <f>IF(I324="","",I324-K324)</f>
        <v/>
      </c>
      <c r="M324" s="45">
        <f>IF(B324="","",YEAR(B324)*100+MONTH(B324))</f>
        <v/>
      </c>
    </row>
    <row r="325">
      <c r="A325" s="24" t="n"/>
      <c r="B325" s="43" t="n"/>
      <c r="C325" s="24" t="n"/>
      <c r="D325" s="24" t="n"/>
      <c r="E325" s="24" t="n"/>
      <c r="F325" s="44">
        <f>IF(E325="","",IFERROR(VLOOKUP(E325,Products!$A$5:$B$204,2,FALSE),"SKU not found"))</f>
        <v/>
      </c>
      <c r="G325" s="25" t="n"/>
      <c r="H325" s="30" t="n"/>
      <c r="I325" s="40">
        <f>IF(OR(E325="",G325=""),"",ROUND(G325*H325,2))</f>
        <v/>
      </c>
      <c r="J325" s="40">
        <f>IF(E325="","",IFERROR(VLOOKUP(E325,Products!$A$5:$F$204,6,FALSE),0))</f>
        <v/>
      </c>
      <c r="K325" s="40">
        <f>IF(I325="","",ROUND(G325*J325,2))</f>
        <v/>
      </c>
      <c r="L325" s="40">
        <f>IF(I325="","",I325-K325)</f>
        <v/>
      </c>
      <c r="M325" s="45">
        <f>IF(B325="","",YEAR(B325)*100+MONTH(B325))</f>
        <v/>
      </c>
    </row>
    <row r="326">
      <c r="A326" s="24" t="n"/>
      <c r="B326" s="43" t="n"/>
      <c r="C326" s="24" t="n"/>
      <c r="D326" s="24" t="n"/>
      <c r="E326" s="24" t="n"/>
      <c r="F326" s="44">
        <f>IF(E326="","",IFERROR(VLOOKUP(E326,Products!$A$5:$B$204,2,FALSE),"SKU not found"))</f>
        <v/>
      </c>
      <c r="G326" s="25" t="n"/>
      <c r="H326" s="30" t="n"/>
      <c r="I326" s="40">
        <f>IF(OR(E326="",G326=""),"",ROUND(G326*H326,2))</f>
        <v/>
      </c>
      <c r="J326" s="40">
        <f>IF(E326="","",IFERROR(VLOOKUP(E326,Products!$A$5:$F$204,6,FALSE),0))</f>
        <v/>
      </c>
      <c r="K326" s="40">
        <f>IF(I326="","",ROUND(G326*J326,2))</f>
        <v/>
      </c>
      <c r="L326" s="40">
        <f>IF(I326="","",I326-K326)</f>
        <v/>
      </c>
      <c r="M326" s="45">
        <f>IF(B326="","",YEAR(B326)*100+MONTH(B326))</f>
        <v/>
      </c>
    </row>
    <row r="327">
      <c r="A327" s="24" t="n"/>
      <c r="B327" s="43" t="n"/>
      <c r="C327" s="24" t="n"/>
      <c r="D327" s="24" t="n"/>
      <c r="E327" s="24" t="n"/>
      <c r="F327" s="44">
        <f>IF(E327="","",IFERROR(VLOOKUP(E327,Products!$A$5:$B$204,2,FALSE),"SKU not found"))</f>
        <v/>
      </c>
      <c r="G327" s="25" t="n"/>
      <c r="H327" s="30" t="n"/>
      <c r="I327" s="40">
        <f>IF(OR(E327="",G327=""),"",ROUND(G327*H327,2))</f>
        <v/>
      </c>
      <c r="J327" s="40">
        <f>IF(E327="","",IFERROR(VLOOKUP(E327,Products!$A$5:$F$204,6,FALSE),0))</f>
        <v/>
      </c>
      <c r="K327" s="40">
        <f>IF(I327="","",ROUND(G327*J327,2))</f>
        <v/>
      </c>
      <c r="L327" s="40">
        <f>IF(I327="","",I327-K327)</f>
        <v/>
      </c>
      <c r="M327" s="45">
        <f>IF(B327="","",YEAR(B327)*100+MONTH(B327))</f>
        <v/>
      </c>
    </row>
    <row r="328">
      <c r="A328" s="24" t="n"/>
      <c r="B328" s="43" t="n"/>
      <c r="C328" s="24" t="n"/>
      <c r="D328" s="24" t="n"/>
      <c r="E328" s="24" t="n"/>
      <c r="F328" s="44">
        <f>IF(E328="","",IFERROR(VLOOKUP(E328,Products!$A$5:$B$204,2,FALSE),"SKU not found"))</f>
        <v/>
      </c>
      <c r="G328" s="25" t="n"/>
      <c r="H328" s="30" t="n"/>
      <c r="I328" s="40">
        <f>IF(OR(E328="",G328=""),"",ROUND(G328*H328,2))</f>
        <v/>
      </c>
      <c r="J328" s="40">
        <f>IF(E328="","",IFERROR(VLOOKUP(E328,Products!$A$5:$F$204,6,FALSE),0))</f>
        <v/>
      </c>
      <c r="K328" s="40">
        <f>IF(I328="","",ROUND(G328*J328,2))</f>
        <v/>
      </c>
      <c r="L328" s="40">
        <f>IF(I328="","",I328-K328)</f>
        <v/>
      </c>
      <c r="M328" s="45">
        <f>IF(B328="","",YEAR(B328)*100+MONTH(B328))</f>
        <v/>
      </c>
    </row>
    <row r="329">
      <c r="A329" s="24" t="n"/>
      <c r="B329" s="43" t="n"/>
      <c r="C329" s="24" t="n"/>
      <c r="D329" s="24" t="n"/>
      <c r="E329" s="24" t="n"/>
      <c r="F329" s="44">
        <f>IF(E329="","",IFERROR(VLOOKUP(E329,Products!$A$5:$B$204,2,FALSE),"SKU not found"))</f>
        <v/>
      </c>
      <c r="G329" s="25" t="n"/>
      <c r="H329" s="30" t="n"/>
      <c r="I329" s="40">
        <f>IF(OR(E329="",G329=""),"",ROUND(G329*H329,2))</f>
        <v/>
      </c>
      <c r="J329" s="40">
        <f>IF(E329="","",IFERROR(VLOOKUP(E329,Products!$A$5:$F$204,6,FALSE),0))</f>
        <v/>
      </c>
      <c r="K329" s="40">
        <f>IF(I329="","",ROUND(G329*J329,2))</f>
        <v/>
      </c>
      <c r="L329" s="40">
        <f>IF(I329="","",I329-K329)</f>
        <v/>
      </c>
      <c r="M329" s="45">
        <f>IF(B329="","",YEAR(B329)*100+MONTH(B329))</f>
        <v/>
      </c>
    </row>
    <row r="330">
      <c r="A330" s="24" t="n"/>
      <c r="B330" s="43" t="n"/>
      <c r="C330" s="24" t="n"/>
      <c r="D330" s="24" t="n"/>
      <c r="E330" s="24" t="n"/>
      <c r="F330" s="44">
        <f>IF(E330="","",IFERROR(VLOOKUP(E330,Products!$A$5:$B$204,2,FALSE),"SKU not found"))</f>
        <v/>
      </c>
      <c r="G330" s="25" t="n"/>
      <c r="H330" s="30" t="n"/>
      <c r="I330" s="40">
        <f>IF(OR(E330="",G330=""),"",ROUND(G330*H330,2))</f>
        <v/>
      </c>
      <c r="J330" s="40">
        <f>IF(E330="","",IFERROR(VLOOKUP(E330,Products!$A$5:$F$204,6,FALSE),0))</f>
        <v/>
      </c>
      <c r="K330" s="40">
        <f>IF(I330="","",ROUND(G330*J330,2))</f>
        <v/>
      </c>
      <c r="L330" s="40">
        <f>IF(I330="","",I330-K330)</f>
        <v/>
      </c>
      <c r="M330" s="45">
        <f>IF(B330="","",YEAR(B330)*100+MONTH(B330))</f>
        <v/>
      </c>
    </row>
    <row r="331">
      <c r="A331" s="24" t="n"/>
      <c r="B331" s="43" t="n"/>
      <c r="C331" s="24" t="n"/>
      <c r="D331" s="24" t="n"/>
      <c r="E331" s="24" t="n"/>
      <c r="F331" s="44">
        <f>IF(E331="","",IFERROR(VLOOKUP(E331,Products!$A$5:$B$204,2,FALSE),"SKU not found"))</f>
        <v/>
      </c>
      <c r="G331" s="25" t="n"/>
      <c r="H331" s="30" t="n"/>
      <c r="I331" s="40">
        <f>IF(OR(E331="",G331=""),"",ROUND(G331*H331,2))</f>
        <v/>
      </c>
      <c r="J331" s="40">
        <f>IF(E331="","",IFERROR(VLOOKUP(E331,Products!$A$5:$F$204,6,FALSE),0))</f>
        <v/>
      </c>
      <c r="K331" s="40">
        <f>IF(I331="","",ROUND(G331*J331,2))</f>
        <v/>
      </c>
      <c r="L331" s="40">
        <f>IF(I331="","",I331-K331)</f>
        <v/>
      </c>
      <c r="M331" s="45">
        <f>IF(B331="","",YEAR(B331)*100+MONTH(B331))</f>
        <v/>
      </c>
    </row>
    <row r="332">
      <c r="A332" s="24" t="n"/>
      <c r="B332" s="43" t="n"/>
      <c r="C332" s="24" t="n"/>
      <c r="D332" s="24" t="n"/>
      <c r="E332" s="24" t="n"/>
      <c r="F332" s="44">
        <f>IF(E332="","",IFERROR(VLOOKUP(E332,Products!$A$5:$B$204,2,FALSE),"SKU not found"))</f>
        <v/>
      </c>
      <c r="G332" s="25" t="n"/>
      <c r="H332" s="30" t="n"/>
      <c r="I332" s="40">
        <f>IF(OR(E332="",G332=""),"",ROUND(G332*H332,2))</f>
        <v/>
      </c>
      <c r="J332" s="40">
        <f>IF(E332="","",IFERROR(VLOOKUP(E332,Products!$A$5:$F$204,6,FALSE),0))</f>
        <v/>
      </c>
      <c r="K332" s="40">
        <f>IF(I332="","",ROUND(G332*J332,2))</f>
        <v/>
      </c>
      <c r="L332" s="40">
        <f>IF(I332="","",I332-K332)</f>
        <v/>
      </c>
      <c r="M332" s="45">
        <f>IF(B332="","",YEAR(B332)*100+MONTH(B332))</f>
        <v/>
      </c>
    </row>
    <row r="333">
      <c r="A333" s="24" t="n"/>
      <c r="B333" s="43" t="n"/>
      <c r="C333" s="24" t="n"/>
      <c r="D333" s="24" t="n"/>
      <c r="E333" s="24" t="n"/>
      <c r="F333" s="44">
        <f>IF(E333="","",IFERROR(VLOOKUP(E333,Products!$A$5:$B$204,2,FALSE),"SKU not found"))</f>
        <v/>
      </c>
      <c r="G333" s="25" t="n"/>
      <c r="H333" s="30" t="n"/>
      <c r="I333" s="40">
        <f>IF(OR(E333="",G333=""),"",ROUND(G333*H333,2))</f>
        <v/>
      </c>
      <c r="J333" s="40">
        <f>IF(E333="","",IFERROR(VLOOKUP(E333,Products!$A$5:$F$204,6,FALSE),0))</f>
        <v/>
      </c>
      <c r="K333" s="40">
        <f>IF(I333="","",ROUND(G333*J333,2))</f>
        <v/>
      </c>
      <c r="L333" s="40">
        <f>IF(I333="","",I333-K333)</f>
        <v/>
      </c>
      <c r="M333" s="45">
        <f>IF(B333="","",YEAR(B333)*100+MONTH(B333))</f>
        <v/>
      </c>
    </row>
    <row r="334">
      <c r="A334" s="24" t="n"/>
      <c r="B334" s="43" t="n"/>
      <c r="C334" s="24" t="n"/>
      <c r="D334" s="24" t="n"/>
      <c r="E334" s="24" t="n"/>
      <c r="F334" s="44">
        <f>IF(E334="","",IFERROR(VLOOKUP(E334,Products!$A$5:$B$204,2,FALSE),"SKU not found"))</f>
        <v/>
      </c>
      <c r="G334" s="25" t="n"/>
      <c r="H334" s="30" t="n"/>
      <c r="I334" s="40">
        <f>IF(OR(E334="",G334=""),"",ROUND(G334*H334,2))</f>
        <v/>
      </c>
      <c r="J334" s="40">
        <f>IF(E334="","",IFERROR(VLOOKUP(E334,Products!$A$5:$F$204,6,FALSE),0))</f>
        <v/>
      </c>
      <c r="K334" s="40">
        <f>IF(I334="","",ROUND(G334*J334,2))</f>
        <v/>
      </c>
      <c r="L334" s="40">
        <f>IF(I334="","",I334-K334)</f>
        <v/>
      </c>
      <c r="M334" s="45">
        <f>IF(B334="","",YEAR(B334)*100+MONTH(B334))</f>
        <v/>
      </c>
    </row>
    <row r="335">
      <c r="A335" s="24" t="n"/>
      <c r="B335" s="43" t="n"/>
      <c r="C335" s="24" t="n"/>
      <c r="D335" s="24" t="n"/>
      <c r="E335" s="24" t="n"/>
      <c r="F335" s="44">
        <f>IF(E335="","",IFERROR(VLOOKUP(E335,Products!$A$5:$B$204,2,FALSE),"SKU not found"))</f>
        <v/>
      </c>
      <c r="G335" s="25" t="n"/>
      <c r="H335" s="30" t="n"/>
      <c r="I335" s="40">
        <f>IF(OR(E335="",G335=""),"",ROUND(G335*H335,2))</f>
        <v/>
      </c>
      <c r="J335" s="40">
        <f>IF(E335="","",IFERROR(VLOOKUP(E335,Products!$A$5:$F$204,6,FALSE),0))</f>
        <v/>
      </c>
      <c r="K335" s="40">
        <f>IF(I335="","",ROUND(G335*J335,2))</f>
        <v/>
      </c>
      <c r="L335" s="40">
        <f>IF(I335="","",I335-K335)</f>
        <v/>
      </c>
      <c r="M335" s="45">
        <f>IF(B335="","",YEAR(B335)*100+MONTH(B335))</f>
        <v/>
      </c>
    </row>
    <row r="336">
      <c r="A336" s="24" t="n"/>
      <c r="B336" s="43" t="n"/>
      <c r="C336" s="24" t="n"/>
      <c r="D336" s="24" t="n"/>
      <c r="E336" s="24" t="n"/>
      <c r="F336" s="44">
        <f>IF(E336="","",IFERROR(VLOOKUP(E336,Products!$A$5:$B$204,2,FALSE),"SKU not found"))</f>
        <v/>
      </c>
      <c r="G336" s="25" t="n"/>
      <c r="H336" s="30" t="n"/>
      <c r="I336" s="40">
        <f>IF(OR(E336="",G336=""),"",ROUND(G336*H336,2))</f>
        <v/>
      </c>
      <c r="J336" s="40">
        <f>IF(E336="","",IFERROR(VLOOKUP(E336,Products!$A$5:$F$204,6,FALSE),0))</f>
        <v/>
      </c>
      <c r="K336" s="40">
        <f>IF(I336="","",ROUND(G336*J336,2))</f>
        <v/>
      </c>
      <c r="L336" s="40">
        <f>IF(I336="","",I336-K336)</f>
        <v/>
      </c>
      <c r="M336" s="45">
        <f>IF(B336="","",YEAR(B336)*100+MONTH(B336))</f>
        <v/>
      </c>
    </row>
    <row r="337">
      <c r="A337" s="24" t="n"/>
      <c r="B337" s="43" t="n"/>
      <c r="C337" s="24" t="n"/>
      <c r="D337" s="24" t="n"/>
      <c r="E337" s="24" t="n"/>
      <c r="F337" s="44">
        <f>IF(E337="","",IFERROR(VLOOKUP(E337,Products!$A$5:$B$204,2,FALSE),"SKU not found"))</f>
        <v/>
      </c>
      <c r="G337" s="25" t="n"/>
      <c r="H337" s="30" t="n"/>
      <c r="I337" s="40">
        <f>IF(OR(E337="",G337=""),"",ROUND(G337*H337,2))</f>
        <v/>
      </c>
      <c r="J337" s="40">
        <f>IF(E337="","",IFERROR(VLOOKUP(E337,Products!$A$5:$F$204,6,FALSE),0))</f>
        <v/>
      </c>
      <c r="K337" s="40">
        <f>IF(I337="","",ROUND(G337*J337,2))</f>
        <v/>
      </c>
      <c r="L337" s="40">
        <f>IF(I337="","",I337-K337)</f>
        <v/>
      </c>
      <c r="M337" s="45">
        <f>IF(B337="","",YEAR(B337)*100+MONTH(B337))</f>
        <v/>
      </c>
    </row>
    <row r="338">
      <c r="A338" s="24" t="n"/>
      <c r="B338" s="43" t="n"/>
      <c r="C338" s="24" t="n"/>
      <c r="D338" s="24" t="n"/>
      <c r="E338" s="24" t="n"/>
      <c r="F338" s="44">
        <f>IF(E338="","",IFERROR(VLOOKUP(E338,Products!$A$5:$B$204,2,FALSE),"SKU not found"))</f>
        <v/>
      </c>
      <c r="G338" s="25" t="n"/>
      <c r="H338" s="30" t="n"/>
      <c r="I338" s="40">
        <f>IF(OR(E338="",G338=""),"",ROUND(G338*H338,2))</f>
        <v/>
      </c>
      <c r="J338" s="40">
        <f>IF(E338="","",IFERROR(VLOOKUP(E338,Products!$A$5:$F$204,6,FALSE),0))</f>
        <v/>
      </c>
      <c r="K338" s="40">
        <f>IF(I338="","",ROUND(G338*J338,2))</f>
        <v/>
      </c>
      <c r="L338" s="40">
        <f>IF(I338="","",I338-K338)</f>
        <v/>
      </c>
      <c r="M338" s="45">
        <f>IF(B338="","",YEAR(B338)*100+MONTH(B338))</f>
        <v/>
      </c>
    </row>
    <row r="339">
      <c r="A339" s="24" t="n"/>
      <c r="B339" s="43" t="n"/>
      <c r="C339" s="24" t="n"/>
      <c r="D339" s="24" t="n"/>
      <c r="E339" s="24" t="n"/>
      <c r="F339" s="44">
        <f>IF(E339="","",IFERROR(VLOOKUP(E339,Products!$A$5:$B$204,2,FALSE),"SKU not found"))</f>
        <v/>
      </c>
      <c r="G339" s="25" t="n"/>
      <c r="H339" s="30" t="n"/>
      <c r="I339" s="40">
        <f>IF(OR(E339="",G339=""),"",ROUND(G339*H339,2))</f>
        <v/>
      </c>
      <c r="J339" s="40">
        <f>IF(E339="","",IFERROR(VLOOKUP(E339,Products!$A$5:$F$204,6,FALSE),0))</f>
        <v/>
      </c>
      <c r="K339" s="40">
        <f>IF(I339="","",ROUND(G339*J339,2))</f>
        <v/>
      </c>
      <c r="L339" s="40">
        <f>IF(I339="","",I339-K339)</f>
        <v/>
      </c>
      <c r="M339" s="45">
        <f>IF(B339="","",YEAR(B339)*100+MONTH(B339))</f>
        <v/>
      </c>
    </row>
    <row r="340">
      <c r="A340" s="24" t="n"/>
      <c r="B340" s="43" t="n"/>
      <c r="C340" s="24" t="n"/>
      <c r="D340" s="24" t="n"/>
      <c r="E340" s="24" t="n"/>
      <c r="F340" s="44">
        <f>IF(E340="","",IFERROR(VLOOKUP(E340,Products!$A$5:$B$204,2,FALSE),"SKU not found"))</f>
        <v/>
      </c>
      <c r="G340" s="25" t="n"/>
      <c r="H340" s="30" t="n"/>
      <c r="I340" s="40">
        <f>IF(OR(E340="",G340=""),"",ROUND(G340*H340,2))</f>
        <v/>
      </c>
      <c r="J340" s="40">
        <f>IF(E340="","",IFERROR(VLOOKUP(E340,Products!$A$5:$F$204,6,FALSE),0))</f>
        <v/>
      </c>
      <c r="K340" s="40">
        <f>IF(I340="","",ROUND(G340*J340,2))</f>
        <v/>
      </c>
      <c r="L340" s="40">
        <f>IF(I340="","",I340-K340)</f>
        <v/>
      </c>
      <c r="M340" s="45">
        <f>IF(B340="","",YEAR(B340)*100+MONTH(B340))</f>
        <v/>
      </c>
    </row>
    <row r="341">
      <c r="A341" s="24" t="n"/>
      <c r="B341" s="43" t="n"/>
      <c r="C341" s="24" t="n"/>
      <c r="D341" s="24" t="n"/>
      <c r="E341" s="24" t="n"/>
      <c r="F341" s="44">
        <f>IF(E341="","",IFERROR(VLOOKUP(E341,Products!$A$5:$B$204,2,FALSE),"SKU not found"))</f>
        <v/>
      </c>
      <c r="G341" s="25" t="n"/>
      <c r="H341" s="30" t="n"/>
      <c r="I341" s="40">
        <f>IF(OR(E341="",G341=""),"",ROUND(G341*H341,2))</f>
        <v/>
      </c>
      <c r="J341" s="40">
        <f>IF(E341="","",IFERROR(VLOOKUP(E341,Products!$A$5:$F$204,6,FALSE),0))</f>
        <v/>
      </c>
      <c r="K341" s="40">
        <f>IF(I341="","",ROUND(G341*J341,2))</f>
        <v/>
      </c>
      <c r="L341" s="40">
        <f>IF(I341="","",I341-K341)</f>
        <v/>
      </c>
      <c r="M341" s="45">
        <f>IF(B341="","",YEAR(B341)*100+MONTH(B341))</f>
        <v/>
      </c>
    </row>
    <row r="342">
      <c r="A342" s="24" t="n"/>
      <c r="B342" s="43" t="n"/>
      <c r="C342" s="24" t="n"/>
      <c r="D342" s="24" t="n"/>
      <c r="E342" s="24" t="n"/>
      <c r="F342" s="44">
        <f>IF(E342="","",IFERROR(VLOOKUP(E342,Products!$A$5:$B$204,2,FALSE),"SKU not found"))</f>
        <v/>
      </c>
      <c r="G342" s="25" t="n"/>
      <c r="H342" s="30" t="n"/>
      <c r="I342" s="40">
        <f>IF(OR(E342="",G342=""),"",ROUND(G342*H342,2))</f>
        <v/>
      </c>
      <c r="J342" s="40">
        <f>IF(E342="","",IFERROR(VLOOKUP(E342,Products!$A$5:$F$204,6,FALSE),0))</f>
        <v/>
      </c>
      <c r="K342" s="40">
        <f>IF(I342="","",ROUND(G342*J342,2))</f>
        <v/>
      </c>
      <c r="L342" s="40">
        <f>IF(I342="","",I342-K342)</f>
        <v/>
      </c>
      <c r="M342" s="45">
        <f>IF(B342="","",YEAR(B342)*100+MONTH(B342))</f>
        <v/>
      </c>
    </row>
    <row r="343">
      <c r="A343" s="24" t="n"/>
      <c r="B343" s="43" t="n"/>
      <c r="C343" s="24" t="n"/>
      <c r="D343" s="24" t="n"/>
      <c r="E343" s="24" t="n"/>
      <c r="F343" s="44">
        <f>IF(E343="","",IFERROR(VLOOKUP(E343,Products!$A$5:$B$204,2,FALSE),"SKU not found"))</f>
        <v/>
      </c>
      <c r="G343" s="25" t="n"/>
      <c r="H343" s="30" t="n"/>
      <c r="I343" s="40">
        <f>IF(OR(E343="",G343=""),"",ROUND(G343*H343,2))</f>
        <v/>
      </c>
      <c r="J343" s="40">
        <f>IF(E343="","",IFERROR(VLOOKUP(E343,Products!$A$5:$F$204,6,FALSE),0))</f>
        <v/>
      </c>
      <c r="K343" s="40">
        <f>IF(I343="","",ROUND(G343*J343,2))</f>
        <v/>
      </c>
      <c r="L343" s="40">
        <f>IF(I343="","",I343-K343)</f>
        <v/>
      </c>
      <c r="M343" s="45">
        <f>IF(B343="","",YEAR(B343)*100+MONTH(B343))</f>
        <v/>
      </c>
    </row>
    <row r="344">
      <c r="A344" s="24" t="n"/>
      <c r="B344" s="43" t="n"/>
      <c r="C344" s="24" t="n"/>
      <c r="D344" s="24" t="n"/>
      <c r="E344" s="24" t="n"/>
      <c r="F344" s="44">
        <f>IF(E344="","",IFERROR(VLOOKUP(E344,Products!$A$5:$B$204,2,FALSE),"SKU not found"))</f>
        <v/>
      </c>
      <c r="G344" s="25" t="n"/>
      <c r="H344" s="30" t="n"/>
      <c r="I344" s="40">
        <f>IF(OR(E344="",G344=""),"",ROUND(G344*H344,2))</f>
        <v/>
      </c>
      <c r="J344" s="40">
        <f>IF(E344="","",IFERROR(VLOOKUP(E344,Products!$A$5:$F$204,6,FALSE),0))</f>
        <v/>
      </c>
      <c r="K344" s="40">
        <f>IF(I344="","",ROUND(G344*J344,2))</f>
        <v/>
      </c>
      <c r="L344" s="40">
        <f>IF(I344="","",I344-K344)</f>
        <v/>
      </c>
      <c r="M344" s="45">
        <f>IF(B344="","",YEAR(B344)*100+MONTH(B344))</f>
        <v/>
      </c>
    </row>
    <row r="345">
      <c r="A345" s="24" t="n"/>
      <c r="B345" s="43" t="n"/>
      <c r="C345" s="24" t="n"/>
      <c r="D345" s="24" t="n"/>
      <c r="E345" s="24" t="n"/>
      <c r="F345" s="44">
        <f>IF(E345="","",IFERROR(VLOOKUP(E345,Products!$A$5:$B$204,2,FALSE),"SKU not found"))</f>
        <v/>
      </c>
      <c r="G345" s="25" t="n"/>
      <c r="H345" s="30" t="n"/>
      <c r="I345" s="40">
        <f>IF(OR(E345="",G345=""),"",ROUND(G345*H345,2))</f>
        <v/>
      </c>
      <c r="J345" s="40">
        <f>IF(E345="","",IFERROR(VLOOKUP(E345,Products!$A$5:$F$204,6,FALSE),0))</f>
        <v/>
      </c>
      <c r="K345" s="40">
        <f>IF(I345="","",ROUND(G345*J345,2))</f>
        <v/>
      </c>
      <c r="L345" s="40">
        <f>IF(I345="","",I345-K345)</f>
        <v/>
      </c>
      <c r="M345" s="45">
        <f>IF(B345="","",YEAR(B345)*100+MONTH(B345))</f>
        <v/>
      </c>
    </row>
    <row r="346">
      <c r="A346" s="24" t="n"/>
      <c r="B346" s="43" t="n"/>
      <c r="C346" s="24" t="n"/>
      <c r="D346" s="24" t="n"/>
      <c r="E346" s="24" t="n"/>
      <c r="F346" s="44">
        <f>IF(E346="","",IFERROR(VLOOKUP(E346,Products!$A$5:$B$204,2,FALSE),"SKU not found"))</f>
        <v/>
      </c>
      <c r="G346" s="25" t="n"/>
      <c r="H346" s="30" t="n"/>
      <c r="I346" s="40">
        <f>IF(OR(E346="",G346=""),"",ROUND(G346*H346,2))</f>
        <v/>
      </c>
      <c r="J346" s="40">
        <f>IF(E346="","",IFERROR(VLOOKUP(E346,Products!$A$5:$F$204,6,FALSE),0))</f>
        <v/>
      </c>
      <c r="K346" s="40">
        <f>IF(I346="","",ROUND(G346*J346,2))</f>
        <v/>
      </c>
      <c r="L346" s="40">
        <f>IF(I346="","",I346-K346)</f>
        <v/>
      </c>
      <c r="M346" s="45">
        <f>IF(B346="","",YEAR(B346)*100+MONTH(B346))</f>
        <v/>
      </c>
    </row>
    <row r="347">
      <c r="A347" s="24" t="n"/>
      <c r="B347" s="43" t="n"/>
      <c r="C347" s="24" t="n"/>
      <c r="D347" s="24" t="n"/>
      <c r="E347" s="24" t="n"/>
      <c r="F347" s="44">
        <f>IF(E347="","",IFERROR(VLOOKUP(E347,Products!$A$5:$B$204,2,FALSE),"SKU not found"))</f>
        <v/>
      </c>
      <c r="G347" s="25" t="n"/>
      <c r="H347" s="30" t="n"/>
      <c r="I347" s="40">
        <f>IF(OR(E347="",G347=""),"",ROUND(G347*H347,2))</f>
        <v/>
      </c>
      <c r="J347" s="40">
        <f>IF(E347="","",IFERROR(VLOOKUP(E347,Products!$A$5:$F$204,6,FALSE),0))</f>
        <v/>
      </c>
      <c r="K347" s="40">
        <f>IF(I347="","",ROUND(G347*J347,2))</f>
        <v/>
      </c>
      <c r="L347" s="40">
        <f>IF(I347="","",I347-K347)</f>
        <v/>
      </c>
      <c r="M347" s="45">
        <f>IF(B347="","",YEAR(B347)*100+MONTH(B347))</f>
        <v/>
      </c>
    </row>
    <row r="348">
      <c r="A348" s="24" t="n"/>
      <c r="B348" s="43" t="n"/>
      <c r="C348" s="24" t="n"/>
      <c r="D348" s="24" t="n"/>
      <c r="E348" s="24" t="n"/>
      <c r="F348" s="44">
        <f>IF(E348="","",IFERROR(VLOOKUP(E348,Products!$A$5:$B$204,2,FALSE),"SKU not found"))</f>
        <v/>
      </c>
      <c r="G348" s="25" t="n"/>
      <c r="H348" s="30" t="n"/>
      <c r="I348" s="40">
        <f>IF(OR(E348="",G348=""),"",ROUND(G348*H348,2))</f>
        <v/>
      </c>
      <c r="J348" s="40">
        <f>IF(E348="","",IFERROR(VLOOKUP(E348,Products!$A$5:$F$204,6,FALSE),0))</f>
        <v/>
      </c>
      <c r="K348" s="40">
        <f>IF(I348="","",ROUND(G348*J348,2))</f>
        <v/>
      </c>
      <c r="L348" s="40">
        <f>IF(I348="","",I348-K348)</f>
        <v/>
      </c>
      <c r="M348" s="45">
        <f>IF(B348="","",YEAR(B348)*100+MONTH(B348))</f>
        <v/>
      </c>
    </row>
    <row r="349">
      <c r="A349" s="24" t="n"/>
      <c r="B349" s="43" t="n"/>
      <c r="C349" s="24" t="n"/>
      <c r="D349" s="24" t="n"/>
      <c r="E349" s="24" t="n"/>
      <c r="F349" s="44">
        <f>IF(E349="","",IFERROR(VLOOKUP(E349,Products!$A$5:$B$204,2,FALSE),"SKU not found"))</f>
        <v/>
      </c>
      <c r="G349" s="25" t="n"/>
      <c r="H349" s="30" t="n"/>
      <c r="I349" s="40">
        <f>IF(OR(E349="",G349=""),"",ROUND(G349*H349,2))</f>
        <v/>
      </c>
      <c r="J349" s="40">
        <f>IF(E349="","",IFERROR(VLOOKUP(E349,Products!$A$5:$F$204,6,FALSE),0))</f>
        <v/>
      </c>
      <c r="K349" s="40">
        <f>IF(I349="","",ROUND(G349*J349,2))</f>
        <v/>
      </c>
      <c r="L349" s="40">
        <f>IF(I349="","",I349-K349)</f>
        <v/>
      </c>
      <c r="M349" s="45">
        <f>IF(B349="","",YEAR(B349)*100+MONTH(B349))</f>
        <v/>
      </c>
    </row>
    <row r="350">
      <c r="A350" s="24" t="n"/>
      <c r="B350" s="43" t="n"/>
      <c r="C350" s="24" t="n"/>
      <c r="D350" s="24" t="n"/>
      <c r="E350" s="24" t="n"/>
      <c r="F350" s="44">
        <f>IF(E350="","",IFERROR(VLOOKUP(E350,Products!$A$5:$B$204,2,FALSE),"SKU not found"))</f>
        <v/>
      </c>
      <c r="G350" s="25" t="n"/>
      <c r="H350" s="30" t="n"/>
      <c r="I350" s="40">
        <f>IF(OR(E350="",G350=""),"",ROUND(G350*H350,2))</f>
        <v/>
      </c>
      <c r="J350" s="40">
        <f>IF(E350="","",IFERROR(VLOOKUP(E350,Products!$A$5:$F$204,6,FALSE),0))</f>
        <v/>
      </c>
      <c r="K350" s="40">
        <f>IF(I350="","",ROUND(G350*J350,2))</f>
        <v/>
      </c>
      <c r="L350" s="40">
        <f>IF(I350="","",I350-K350)</f>
        <v/>
      </c>
      <c r="M350" s="45">
        <f>IF(B350="","",YEAR(B350)*100+MONTH(B350))</f>
        <v/>
      </c>
    </row>
    <row r="351">
      <c r="A351" s="24" t="n"/>
      <c r="B351" s="43" t="n"/>
      <c r="C351" s="24" t="n"/>
      <c r="D351" s="24" t="n"/>
      <c r="E351" s="24" t="n"/>
      <c r="F351" s="44">
        <f>IF(E351="","",IFERROR(VLOOKUP(E351,Products!$A$5:$B$204,2,FALSE),"SKU not found"))</f>
        <v/>
      </c>
      <c r="G351" s="25" t="n"/>
      <c r="H351" s="30" t="n"/>
      <c r="I351" s="40">
        <f>IF(OR(E351="",G351=""),"",ROUND(G351*H351,2))</f>
        <v/>
      </c>
      <c r="J351" s="40">
        <f>IF(E351="","",IFERROR(VLOOKUP(E351,Products!$A$5:$F$204,6,FALSE),0))</f>
        <v/>
      </c>
      <c r="K351" s="40">
        <f>IF(I351="","",ROUND(G351*J351,2))</f>
        <v/>
      </c>
      <c r="L351" s="40">
        <f>IF(I351="","",I351-K351)</f>
        <v/>
      </c>
      <c r="M351" s="45">
        <f>IF(B351="","",YEAR(B351)*100+MONTH(B351))</f>
        <v/>
      </c>
    </row>
    <row r="352">
      <c r="A352" s="24" t="n"/>
      <c r="B352" s="43" t="n"/>
      <c r="C352" s="24" t="n"/>
      <c r="D352" s="24" t="n"/>
      <c r="E352" s="24" t="n"/>
      <c r="F352" s="44">
        <f>IF(E352="","",IFERROR(VLOOKUP(E352,Products!$A$5:$B$204,2,FALSE),"SKU not found"))</f>
        <v/>
      </c>
      <c r="G352" s="25" t="n"/>
      <c r="H352" s="30" t="n"/>
      <c r="I352" s="40">
        <f>IF(OR(E352="",G352=""),"",ROUND(G352*H352,2))</f>
        <v/>
      </c>
      <c r="J352" s="40">
        <f>IF(E352="","",IFERROR(VLOOKUP(E352,Products!$A$5:$F$204,6,FALSE),0))</f>
        <v/>
      </c>
      <c r="K352" s="40">
        <f>IF(I352="","",ROUND(G352*J352,2))</f>
        <v/>
      </c>
      <c r="L352" s="40">
        <f>IF(I352="","",I352-K352)</f>
        <v/>
      </c>
      <c r="M352" s="45">
        <f>IF(B352="","",YEAR(B352)*100+MONTH(B352))</f>
        <v/>
      </c>
    </row>
    <row r="353">
      <c r="A353" s="24" t="n"/>
      <c r="B353" s="43" t="n"/>
      <c r="C353" s="24" t="n"/>
      <c r="D353" s="24" t="n"/>
      <c r="E353" s="24" t="n"/>
      <c r="F353" s="44">
        <f>IF(E353="","",IFERROR(VLOOKUP(E353,Products!$A$5:$B$204,2,FALSE),"SKU not found"))</f>
        <v/>
      </c>
      <c r="G353" s="25" t="n"/>
      <c r="H353" s="30" t="n"/>
      <c r="I353" s="40">
        <f>IF(OR(E353="",G353=""),"",ROUND(G353*H353,2))</f>
        <v/>
      </c>
      <c r="J353" s="40">
        <f>IF(E353="","",IFERROR(VLOOKUP(E353,Products!$A$5:$F$204,6,FALSE),0))</f>
        <v/>
      </c>
      <c r="K353" s="40">
        <f>IF(I353="","",ROUND(G353*J353,2))</f>
        <v/>
      </c>
      <c r="L353" s="40">
        <f>IF(I353="","",I353-K353)</f>
        <v/>
      </c>
      <c r="M353" s="45">
        <f>IF(B353="","",YEAR(B353)*100+MONTH(B353))</f>
        <v/>
      </c>
    </row>
    <row r="354">
      <c r="A354" s="24" t="n"/>
      <c r="B354" s="43" t="n"/>
      <c r="C354" s="24" t="n"/>
      <c r="D354" s="24" t="n"/>
      <c r="E354" s="24" t="n"/>
      <c r="F354" s="44">
        <f>IF(E354="","",IFERROR(VLOOKUP(E354,Products!$A$5:$B$204,2,FALSE),"SKU not found"))</f>
        <v/>
      </c>
      <c r="G354" s="25" t="n"/>
      <c r="H354" s="30" t="n"/>
      <c r="I354" s="40">
        <f>IF(OR(E354="",G354=""),"",ROUND(G354*H354,2))</f>
        <v/>
      </c>
      <c r="J354" s="40">
        <f>IF(E354="","",IFERROR(VLOOKUP(E354,Products!$A$5:$F$204,6,FALSE),0))</f>
        <v/>
      </c>
      <c r="K354" s="40">
        <f>IF(I354="","",ROUND(G354*J354,2))</f>
        <v/>
      </c>
      <c r="L354" s="40">
        <f>IF(I354="","",I354-K354)</f>
        <v/>
      </c>
      <c r="M354" s="45">
        <f>IF(B354="","",YEAR(B354)*100+MONTH(B354))</f>
        <v/>
      </c>
    </row>
    <row r="355">
      <c r="A355" s="24" t="n"/>
      <c r="B355" s="43" t="n"/>
      <c r="C355" s="24" t="n"/>
      <c r="D355" s="24" t="n"/>
      <c r="E355" s="24" t="n"/>
      <c r="F355" s="44">
        <f>IF(E355="","",IFERROR(VLOOKUP(E355,Products!$A$5:$B$204,2,FALSE),"SKU not found"))</f>
        <v/>
      </c>
      <c r="G355" s="25" t="n"/>
      <c r="H355" s="30" t="n"/>
      <c r="I355" s="40">
        <f>IF(OR(E355="",G355=""),"",ROUND(G355*H355,2))</f>
        <v/>
      </c>
      <c r="J355" s="40">
        <f>IF(E355="","",IFERROR(VLOOKUP(E355,Products!$A$5:$F$204,6,FALSE),0))</f>
        <v/>
      </c>
      <c r="K355" s="40">
        <f>IF(I355="","",ROUND(G355*J355,2))</f>
        <v/>
      </c>
      <c r="L355" s="40">
        <f>IF(I355="","",I355-K355)</f>
        <v/>
      </c>
      <c r="M355" s="45">
        <f>IF(B355="","",YEAR(B355)*100+MONTH(B355))</f>
        <v/>
      </c>
    </row>
    <row r="356">
      <c r="A356" s="24" t="n"/>
      <c r="B356" s="43" t="n"/>
      <c r="C356" s="24" t="n"/>
      <c r="D356" s="24" t="n"/>
      <c r="E356" s="24" t="n"/>
      <c r="F356" s="44">
        <f>IF(E356="","",IFERROR(VLOOKUP(E356,Products!$A$5:$B$204,2,FALSE),"SKU not found"))</f>
        <v/>
      </c>
      <c r="G356" s="25" t="n"/>
      <c r="H356" s="30" t="n"/>
      <c r="I356" s="40">
        <f>IF(OR(E356="",G356=""),"",ROUND(G356*H356,2))</f>
        <v/>
      </c>
      <c r="J356" s="40">
        <f>IF(E356="","",IFERROR(VLOOKUP(E356,Products!$A$5:$F$204,6,FALSE),0))</f>
        <v/>
      </c>
      <c r="K356" s="40">
        <f>IF(I356="","",ROUND(G356*J356,2))</f>
        <v/>
      </c>
      <c r="L356" s="40">
        <f>IF(I356="","",I356-K356)</f>
        <v/>
      </c>
      <c r="M356" s="45">
        <f>IF(B356="","",YEAR(B356)*100+MONTH(B356))</f>
        <v/>
      </c>
    </row>
    <row r="357">
      <c r="A357" s="24" t="n"/>
      <c r="B357" s="43" t="n"/>
      <c r="C357" s="24" t="n"/>
      <c r="D357" s="24" t="n"/>
      <c r="E357" s="24" t="n"/>
      <c r="F357" s="44">
        <f>IF(E357="","",IFERROR(VLOOKUP(E357,Products!$A$5:$B$204,2,FALSE),"SKU not found"))</f>
        <v/>
      </c>
      <c r="G357" s="25" t="n"/>
      <c r="H357" s="30" t="n"/>
      <c r="I357" s="40">
        <f>IF(OR(E357="",G357=""),"",ROUND(G357*H357,2))</f>
        <v/>
      </c>
      <c r="J357" s="40">
        <f>IF(E357="","",IFERROR(VLOOKUP(E357,Products!$A$5:$F$204,6,FALSE),0))</f>
        <v/>
      </c>
      <c r="K357" s="40">
        <f>IF(I357="","",ROUND(G357*J357,2))</f>
        <v/>
      </c>
      <c r="L357" s="40">
        <f>IF(I357="","",I357-K357)</f>
        <v/>
      </c>
      <c r="M357" s="45">
        <f>IF(B357="","",YEAR(B357)*100+MONTH(B357))</f>
        <v/>
      </c>
    </row>
    <row r="358">
      <c r="A358" s="24" t="n"/>
      <c r="B358" s="43" t="n"/>
      <c r="C358" s="24" t="n"/>
      <c r="D358" s="24" t="n"/>
      <c r="E358" s="24" t="n"/>
      <c r="F358" s="44">
        <f>IF(E358="","",IFERROR(VLOOKUP(E358,Products!$A$5:$B$204,2,FALSE),"SKU not found"))</f>
        <v/>
      </c>
      <c r="G358" s="25" t="n"/>
      <c r="H358" s="30" t="n"/>
      <c r="I358" s="40">
        <f>IF(OR(E358="",G358=""),"",ROUND(G358*H358,2))</f>
        <v/>
      </c>
      <c r="J358" s="40">
        <f>IF(E358="","",IFERROR(VLOOKUP(E358,Products!$A$5:$F$204,6,FALSE),0))</f>
        <v/>
      </c>
      <c r="K358" s="40">
        <f>IF(I358="","",ROUND(G358*J358,2))</f>
        <v/>
      </c>
      <c r="L358" s="40">
        <f>IF(I358="","",I358-K358)</f>
        <v/>
      </c>
      <c r="M358" s="45">
        <f>IF(B358="","",YEAR(B358)*100+MONTH(B358))</f>
        <v/>
      </c>
    </row>
    <row r="359">
      <c r="A359" s="24" t="n"/>
      <c r="B359" s="43" t="n"/>
      <c r="C359" s="24" t="n"/>
      <c r="D359" s="24" t="n"/>
      <c r="E359" s="24" t="n"/>
      <c r="F359" s="44">
        <f>IF(E359="","",IFERROR(VLOOKUP(E359,Products!$A$5:$B$204,2,FALSE),"SKU not found"))</f>
        <v/>
      </c>
      <c r="G359" s="25" t="n"/>
      <c r="H359" s="30" t="n"/>
      <c r="I359" s="40">
        <f>IF(OR(E359="",G359=""),"",ROUND(G359*H359,2))</f>
        <v/>
      </c>
      <c r="J359" s="40">
        <f>IF(E359="","",IFERROR(VLOOKUP(E359,Products!$A$5:$F$204,6,FALSE),0))</f>
        <v/>
      </c>
      <c r="K359" s="40">
        <f>IF(I359="","",ROUND(G359*J359,2))</f>
        <v/>
      </c>
      <c r="L359" s="40">
        <f>IF(I359="","",I359-K359)</f>
        <v/>
      </c>
      <c r="M359" s="45">
        <f>IF(B359="","",YEAR(B359)*100+MONTH(B359))</f>
        <v/>
      </c>
    </row>
    <row r="360">
      <c r="A360" s="24" t="n"/>
      <c r="B360" s="43" t="n"/>
      <c r="C360" s="24" t="n"/>
      <c r="D360" s="24" t="n"/>
      <c r="E360" s="24" t="n"/>
      <c r="F360" s="44">
        <f>IF(E360="","",IFERROR(VLOOKUP(E360,Products!$A$5:$B$204,2,FALSE),"SKU not found"))</f>
        <v/>
      </c>
      <c r="G360" s="25" t="n"/>
      <c r="H360" s="30" t="n"/>
      <c r="I360" s="40">
        <f>IF(OR(E360="",G360=""),"",ROUND(G360*H360,2))</f>
        <v/>
      </c>
      <c r="J360" s="40">
        <f>IF(E360="","",IFERROR(VLOOKUP(E360,Products!$A$5:$F$204,6,FALSE),0))</f>
        <v/>
      </c>
      <c r="K360" s="40">
        <f>IF(I360="","",ROUND(G360*J360,2))</f>
        <v/>
      </c>
      <c r="L360" s="40">
        <f>IF(I360="","",I360-K360)</f>
        <v/>
      </c>
      <c r="M360" s="45">
        <f>IF(B360="","",YEAR(B360)*100+MONTH(B360))</f>
        <v/>
      </c>
    </row>
    <row r="361">
      <c r="A361" s="24" t="n"/>
      <c r="B361" s="43" t="n"/>
      <c r="C361" s="24" t="n"/>
      <c r="D361" s="24" t="n"/>
      <c r="E361" s="24" t="n"/>
      <c r="F361" s="44">
        <f>IF(E361="","",IFERROR(VLOOKUP(E361,Products!$A$5:$B$204,2,FALSE),"SKU not found"))</f>
        <v/>
      </c>
      <c r="G361" s="25" t="n"/>
      <c r="H361" s="30" t="n"/>
      <c r="I361" s="40">
        <f>IF(OR(E361="",G361=""),"",ROUND(G361*H361,2))</f>
        <v/>
      </c>
      <c r="J361" s="40">
        <f>IF(E361="","",IFERROR(VLOOKUP(E361,Products!$A$5:$F$204,6,FALSE),0))</f>
        <v/>
      </c>
      <c r="K361" s="40">
        <f>IF(I361="","",ROUND(G361*J361,2))</f>
        <v/>
      </c>
      <c r="L361" s="40">
        <f>IF(I361="","",I361-K361)</f>
        <v/>
      </c>
      <c r="M361" s="45">
        <f>IF(B361="","",YEAR(B361)*100+MONTH(B361))</f>
        <v/>
      </c>
    </row>
    <row r="362">
      <c r="A362" s="24" t="n"/>
      <c r="B362" s="43" t="n"/>
      <c r="C362" s="24" t="n"/>
      <c r="D362" s="24" t="n"/>
      <c r="E362" s="24" t="n"/>
      <c r="F362" s="44">
        <f>IF(E362="","",IFERROR(VLOOKUP(E362,Products!$A$5:$B$204,2,FALSE),"SKU not found"))</f>
        <v/>
      </c>
      <c r="G362" s="25" t="n"/>
      <c r="H362" s="30" t="n"/>
      <c r="I362" s="40">
        <f>IF(OR(E362="",G362=""),"",ROUND(G362*H362,2))</f>
        <v/>
      </c>
      <c r="J362" s="40">
        <f>IF(E362="","",IFERROR(VLOOKUP(E362,Products!$A$5:$F$204,6,FALSE),0))</f>
        <v/>
      </c>
      <c r="K362" s="40">
        <f>IF(I362="","",ROUND(G362*J362,2))</f>
        <v/>
      </c>
      <c r="L362" s="40">
        <f>IF(I362="","",I362-K362)</f>
        <v/>
      </c>
      <c r="M362" s="45">
        <f>IF(B362="","",YEAR(B362)*100+MONTH(B362))</f>
        <v/>
      </c>
    </row>
    <row r="363">
      <c r="A363" s="24" t="n"/>
      <c r="B363" s="43" t="n"/>
      <c r="C363" s="24" t="n"/>
      <c r="D363" s="24" t="n"/>
      <c r="E363" s="24" t="n"/>
      <c r="F363" s="44">
        <f>IF(E363="","",IFERROR(VLOOKUP(E363,Products!$A$5:$B$204,2,FALSE),"SKU not found"))</f>
        <v/>
      </c>
      <c r="G363" s="25" t="n"/>
      <c r="H363" s="30" t="n"/>
      <c r="I363" s="40">
        <f>IF(OR(E363="",G363=""),"",ROUND(G363*H363,2))</f>
        <v/>
      </c>
      <c r="J363" s="40">
        <f>IF(E363="","",IFERROR(VLOOKUP(E363,Products!$A$5:$F$204,6,FALSE),0))</f>
        <v/>
      </c>
      <c r="K363" s="40">
        <f>IF(I363="","",ROUND(G363*J363,2))</f>
        <v/>
      </c>
      <c r="L363" s="40">
        <f>IF(I363="","",I363-K363)</f>
        <v/>
      </c>
      <c r="M363" s="45">
        <f>IF(B363="","",YEAR(B363)*100+MONTH(B363))</f>
        <v/>
      </c>
    </row>
    <row r="364">
      <c r="A364" s="24" t="n"/>
      <c r="B364" s="43" t="n"/>
      <c r="C364" s="24" t="n"/>
      <c r="D364" s="24" t="n"/>
      <c r="E364" s="24" t="n"/>
      <c r="F364" s="44">
        <f>IF(E364="","",IFERROR(VLOOKUP(E364,Products!$A$5:$B$204,2,FALSE),"SKU not found"))</f>
        <v/>
      </c>
      <c r="G364" s="25" t="n"/>
      <c r="H364" s="30" t="n"/>
      <c r="I364" s="40">
        <f>IF(OR(E364="",G364=""),"",ROUND(G364*H364,2))</f>
        <v/>
      </c>
      <c r="J364" s="40">
        <f>IF(E364="","",IFERROR(VLOOKUP(E364,Products!$A$5:$F$204,6,FALSE),0))</f>
        <v/>
      </c>
      <c r="K364" s="40">
        <f>IF(I364="","",ROUND(G364*J364,2))</f>
        <v/>
      </c>
      <c r="L364" s="40">
        <f>IF(I364="","",I364-K364)</f>
        <v/>
      </c>
      <c r="M364" s="45">
        <f>IF(B364="","",YEAR(B364)*100+MONTH(B364))</f>
        <v/>
      </c>
    </row>
    <row r="365">
      <c r="A365" s="24" t="n"/>
      <c r="B365" s="43" t="n"/>
      <c r="C365" s="24" t="n"/>
      <c r="D365" s="24" t="n"/>
      <c r="E365" s="24" t="n"/>
      <c r="F365" s="44">
        <f>IF(E365="","",IFERROR(VLOOKUP(E365,Products!$A$5:$B$204,2,FALSE),"SKU not found"))</f>
        <v/>
      </c>
      <c r="G365" s="25" t="n"/>
      <c r="H365" s="30" t="n"/>
      <c r="I365" s="40">
        <f>IF(OR(E365="",G365=""),"",ROUND(G365*H365,2))</f>
        <v/>
      </c>
      <c r="J365" s="40">
        <f>IF(E365="","",IFERROR(VLOOKUP(E365,Products!$A$5:$F$204,6,FALSE),0))</f>
        <v/>
      </c>
      <c r="K365" s="40">
        <f>IF(I365="","",ROUND(G365*J365,2))</f>
        <v/>
      </c>
      <c r="L365" s="40">
        <f>IF(I365="","",I365-K365)</f>
        <v/>
      </c>
      <c r="M365" s="45">
        <f>IF(B365="","",YEAR(B365)*100+MONTH(B365))</f>
        <v/>
      </c>
    </row>
    <row r="366">
      <c r="A366" s="24" t="n"/>
      <c r="B366" s="43" t="n"/>
      <c r="C366" s="24" t="n"/>
      <c r="D366" s="24" t="n"/>
      <c r="E366" s="24" t="n"/>
      <c r="F366" s="44">
        <f>IF(E366="","",IFERROR(VLOOKUP(E366,Products!$A$5:$B$204,2,FALSE),"SKU not found"))</f>
        <v/>
      </c>
      <c r="G366" s="25" t="n"/>
      <c r="H366" s="30" t="n"/>
      <c r="I366" s="40">
        <f>IF(OR(E366="",G366=""),"",ROUND(G366*H366,2))</f>
        <v/>
      </c>
      <c r="J366" s="40">
        <f>IF(E366="","",IFERROR(VLOOKUP(E366,Products!$A$5:$F$204,6,FALSE),0))</f>
        <v/>
      </c>
      <c r="K366" s="40">
        <f>IF(I366="","",ROUND(G366*J366,2))</f>
        <v/>
      </c>
      <c r="L366" s="40">
        <f>IF(I366="","",I366-K366)</f>
        <v/>
      </c>
      <c r="M366" s="45">
        <f>IF(B366="","",YEAR(B366)*100+MONTH(B366))</f>
        <v/>
      </c>
    </row>
    <row r="367">
      <c r="A367" s="24" t="n"/>
      <c r="B367" s="43" t="n"/>
      <c r="C367" s="24" t="n"/>
      <c r="D367" s="24" t="n"/>
      <c r="E367" s="24" t="n"/>
      <c r="F367" s="44">
        <f>IF(E367="","",IFERROR(VLOOKUP(E367,Products!$A$5:$B$204,2,FALSE),"SKU not found"))</f>
        <v/>
      </c>
      <c r="G367" s="25" t="n"/>
      <c r="H367" s="30" t="n"/>
      <c r="I367" s="40">
        <f>IF(OR(E367="",G367=""),"",ROUND(G367*H367,2))</f>
        <v/>
      </c>
      <c r="J367" s="40">
        <f>IF(E367="","",IFERROR(VLOOKUP(E367,Products!$A$5:$F$204,6,FALSE),0))</f>
        <v/>
      </c>
      <c r="K367" s="40">
        <f>IF(I367="","",ROUND(G367*J367,2))</f>
        <v/>
      </c>
      <c r="L367" s="40">
        <f>IF(I367="","",I367-K367)</f>
        <v/>
      </c>
      <c r="M367" s="45">
        <f>IF(B367="","",YEAR(B367)*100+MONTH(B367))</f>
        <v/>
      </c>
    </row>
    <row r="368">
      <c r="A368" s="24" t="n"/>
      <c r="B368" s="43" t="n"/>
      <c r="C368" s="24" t="n"/>
      <c r="D368" s="24" t="n"/>
      <c r="E368" s="24" t="n"/>
      <c r="F368" s="44">
        <f>IF(E368="","",IFERROR(VLOOKUP(E368,Products!$A$5:$B$204,2,FALSE),"SKU not found"))</f>
        <v/>
      </c>
      <c r="G368" s="25" t="n"/>
      <c r="H368" s="30" t="n"/>
      <c r="I368" s="40">
        <f>IF(OR(E368="",G368=""),"",ROUND(G368*H368,2))</f>
        <v/>
      </c>
      <c r="J368" s="40">
        <f>IF(E368="","",IFERROR(VLOOKUP(E368,Products!$A$5:$F$204,6,FALSE),0))</f>
        <v/>
      </c>
      <c r="K368" s="40">
        <f>IF(I368="","",ROUND(G368*J368,2))</f>
        <v/>
      </c>
      <c r="L368" s="40">
        <f>IF(I368="","",I368-K368)</f>
        <v/>
      </c>
      <c r="M368" s="45">
        <f>IF(B368="","",YEAR(B368)*100+MONTH(B368))</f>
        <v/>
      </c>
    </row>
    <row r="369">
      <c r="A369" s="24" t="n"/>
      <c r="B369" s="43" t="n"/>
      <c r="C369" s="24" t="n"/>
      <c r="D369" s="24" t="n"/>
      <c r="E369" s="24" t="n"/>
      <c r="F369" s="44">
        <f>IF(E369="","",IFERROR(VLOOKUP(E369,Products!$A$5:$B$204,2,FALSE),"SKU not found"))</f>
        <v/>
      </c>
      <c r="G369" s="25" t="n"/>
      <c r="H369" s="30" t="n"/>
      <c r="I369" s="40">
        <f>IF(OR(E369="",G369=""),"",ROUND(G369*H369,2))</f>
        <v/>
      </c>
      <c r="J369" s="40">
        <f>IF(E369="","",IFERROR(VLOOKUP(E369,Products!$A$5:$F$204,6,FALSE),0))</f>
        <v/>
      </c>
      <c r="K369" s="40">
        <f>IF(I369="","",ROUND(G369*J369,2))</f>
        <v/>
      </c>
      <c r="L369" s="40">
        <f>IF(I369="","",I369-K369)</f>
        <v/>
      </c>
      <c r="M369" s="45">
        <f>IF(B369="","",YEAR(B369)*100+MONTH(B369))</f>
        <v/>
      </c>
    </row>
    <row r="370">
      <c r="A370" s="24" t="n"/>
      <c r="B370" s="43" t="n"/>
      <c r="C370" s="24" t="n"/>
      <c r="D370" s="24" t="n"/>
      <c r="E370" s="24" t="n"/>
      <c r="F370" s="44">
        <f>IF(E370="","",IFERROR(VLOOKUP(E370,Products!$A$5:$B$204,2,FALSE),"SKU not found"))</f>
        <v/>
      </c>
      <c r="G370" s="25" t="n"/>
      <c r="H370" s="30" t="n"/>
      <c r="I370" s="40">
        <f>IF(OR(E370="",G370=""),"",ROUND(G370*H370,2))</f>
        <v/>
      </c>
      <c r="J370" s="40">
        <f>IF(E370="","",IFERROR(VLOOKUP(E370,Products!$A$5:$F$204,6,FALSE),0))</f>
        <v/>
      </c>
      <c r="K370" s="40">
        <f>IF(I370="","",ROUND(G370*J370,2))</f>
        <v/>
      </c>
      <c r="L370" s="40">
        <f>IF(I370="","",I370-K370)</f>
        <v/>
      </c>
      <c r="M370" s="45">
        <f>IF(B370="","",YEAR(B370)*100+MONTH(B370))</f>
        <v/>
      </c>
    </row>
    <row r="371">
      <c r="A371" s="24" t="n"/>
      <c r="B371" s="43" t="n"/>
      <c r="C371" s="24" t="n"/>
      <c r="D371" s="24" t="n"/>
      <c r="E371" s="24" t="n"/>
      <c r="F371" s="44">
        <f>IF(E371="","",IFERROR(VLOOKUP(E371,Products!$A$5:$B$204,2,FALSE),"SKU not found"))</f>
        <v/>
      </c>
      <c r="G371" s="25" t="n"/>
      <c r="H371" s="30" t="n"/>
      <c r="I371" s="40">
        <f>IF(OR(E371="",G371=""),"",ROUND(G371*H371,2))</f>
        <v/>
      </c>
      <c r="J371" s="40">
        <f>IF(E371="","",IFERROR(VLOOKUP(E371,Products!$A$5:$F$204,6,FALSE),0))</f>
        <v/>
      </c>
      <c r="K371" s="40">
        <f>IF(I371="","",ROUND(G371*J371,2))</f>
        <v/>
      </c>
      <c r="L371" s="40">
        <f>IF(I371="","",I371-K371)</f>
        <v/>
      </c>
      <c r="M371" s="45">
        <f>IF(B371="","",YEAR(B371)*100+MONTH(B371))</f>
        <v/>
      </c>
    </row>
    <row r="372">
      <c r="A372" s="24" t="n"/>
      <c r="B372" s="43" t="n"/>
      <c r="C372" s="24" t="n"/>
      <c r="D372" s="24" t="n"/>
      <c r="E372" s="24" t="n"/>
      <c r="F372" s="44">
        <f>IF(E372="","",IFERROR(VLOOKUP(E372,Products!$A$5:$B$204,2,FALSE),"SKU not found"))</f>
        <v/>
      </c>
      <c r="G372" s="25" t="n"/>
      <c r="H372" s="30" t="n"/>
      <c r="I372" s="40">
        <f>IF(OR(E372="",G372=""),"",ROUND(G372*H372,2))</f>
        <v/>
      </c>
      <c r="J372" s="40">
        <f>IF(E372="","",IFERROR(VLOOKUP(E372,Products!$A$5:$F$204,6,FALSE),0))</f>
        <v/>
      </c>
      <c r="K372" s="40">
        <f>IF(I372="","",ROUND(G372*J372,2))</f>
        <v/>
      </c>
      <c r="L372" s="40">
        <f>IF(I372="","",I372-K372)</f>
        <v/>
      </c>
      <c r="M372" s="45">
        <f>IF(B372="","",YEAR(B372)*100+MONTH(B372))</f>
        <v/>
      </c>
    </row>
    <row r="373">
      <c r="A373" s="24" t="n"/>
      <c r="B373" s="43" t="n"/>
      <c r="C373" s="24" t="n"/>
      <c r="D373" s="24" t="n"/>
      <c r="E373" s="24" t="n"/>
      <c r="F373" s="44">
        <f>IF(E373="","",IFERROR(VLOOKUP(E373,Products!$A$5:$B$204,2,FALSE),"SKU not found"))</f>
        <v/>
      </c>
      <c r="G373" s="25" t="n"/>
      <c r="H373" s="30" t="n"/>
      <c r="I373" s="40">
        <f>IF(OR(E373="",G373=""),"",ROUND(G373*H373,2))</f>
        <v/>
      </c>
      <c r="J373" s="40">
        <f>IF(E373="","",IFERROR(VLOOKUP(E373,Products!$A$5:$F$204,6,FALSE),0))</f>
        <v/>
      </c>
      <c r="K373" s="40">
        <f>IF(I373="","",ROUND(G373*J373,2))</f>
        <v/>
      </c>
      <c r="L373" s="40">
        <f>IF(I373="","",I373-K373)</f>
        <v/>
      </c>
      <c r="M373" s="45">
        <f>IF(B373="","",YEAR(B373)*100+MONTH(B373))</f>
        <v/>
      </c>
    </row>
    <row r="374">
      <c r="A374" s="24" t="n"/>
      <c r="B374" s="43" t="n"/>
      <c r="C374" s="24" t="n"/>
      <c r="D374" s="24" t="n"/>
      <c r="E374" s="24" t="n"/>
      <c r="F374" s="44">
        <f>IF(E374="","",IFERROR(VLOOKUP(E374,Products!$A$5:$B$204,2,FALSE),"SKU not found"))</f>
        <v/>
      </c>
      <c r="G374" s="25" t="n"/>
      <c r="H374" s="30" t="n"/>
      <c r="I374" s="40">
        <f>IF(OR(E374="",G374=""),"",ROUND(G374*H374,2))</f>
        <v/>
      </c>
      <c r="J374" s="40">
        <f>IF(E374="","",IFERROR(VLOOKUP(E374,Products!$A$5:$F$204,6,FALSE),0))</f>
        <v/>
      </c>
      <c r="K374" s="40">
        <f>IF(I374="","",ROUND(G374*J374,2))</f>
        <v/>
      </c>
      <c r="L374" s="40">
        <f>IF(I374="","",I374-K374)</f>
        <v/>
      </c>
      <c r="M374" s="45">
        <f>IF(B374="","",YEAR(B374)*100+MONTH(B374))</f>
        <v/>
      </c>
    </row>
    <row r="375">
      <c r="A375" s="24" t="n"/>
      <c r="B375" s="43" t="n"/>
      <c r="C375" s="24" t="n"/>
      <c r="D375" s="24" t="n"/>
      <c r="E375" s="24" t="n"/>
      <c r="F375" s="44">
        <f>IF(E375="","",IFERROR(VLOOKUP(E375,Products!$A$5:$B$204,2,FALSE),"SKU not found"))</f>
        <v/>
      </c>
      <c r="G375" s="25" t="n"/>
      <c r="H375" s="30" t="n"/>
      <c r="I375" s="40">
        <f>IF(OR(E375="",G375=""),"",ROUND(G375*H375,2))</f>
        <v/>
      </c>
      <c r="J375" s="40">
        <f>IF(E375="","",IFERROR(VLOOKUP(E375,Products!$A$5:$F$204,6,FALSE),0))</f>
        <v/>
      </c>
      <c r="K375" s="40">
        <f>IF(I375="","",ROUND(G375*J375,2))</f>
        <v/>
      </c>
      <c r="L375" s="40">
        <f>IF(I375="","",I375-K375)</f>
        <v/>
      </c>
      <c r="M375" s="45">
        <f>IF(B375="","",YEAR(B375)*100+MONTH(B375))</f>
        <v/>
      </c>
    </row>
    <row r="376">
      <c r="A376" s="24" t="n"/>
      <c r="B376" s="43" t="n"/>
      <c r="C376" s="24" t="n"/>
      <c r="D376" s="24" t="n"/>
      <c r="E376" s="24" t="n"/>
      <c r="F376" s="44">
        <f>IF(E376="","",IFERROR(VLOOKUP(E376,Products!$A$5:$B$204,2,FALSE),"SKU not found"))</f>
        <v/>
      </c>
      <c r="G376" s="25" t="n"/>
      <c r="H376" s="30" t="n"/>
      <c r="I376" s="40">
        <f>IF(OR(E376="",G376=""),"",ROUND(G376*H376,2))</f>
        <v/>
      </c>
      <c r="J376" s="40">
        <f>IF(E376="","",IFERROR(VLOOKUP(E376,Products!$A$5:$F$204,6,FALSE),0))</f>
        <v/>
      </c>
      <c r="K376" s="40">
        <f>IF(I376="","",ROUND(G376*J376,2))</f>
        <v/>
      </c>
      <c r="L376" s="40">
        <f>IF(I376="","",I376-K376)</f>
        <v/>
      </c>
      <c r="M376" s="45">
        <f>IF(B376="","",YEAR(B376)*100+MONTH(B376))</f>
        <v/>
      </c>
    </row>
    <row r="377">
      <c r="A377" s="24" t="n"/>
      <c r="B377" s="43" t="n"/>
      <c r="C377" s="24" t="n"/>
      <c r="D377" s="24" t="n"/>
      <c r="E377" s="24" t="n"/>
      <c r="F377" s="44">
        <f>IF(E377="","",IFERROR(VLOOKUP(E377,Products!$A$5:$B$204,2,FALSE),"SKU not found"))</f>
        <v/>
      </c>
      <c r="G377" s="25" t="n"/>
      <c r="H377" s="30" t="n"/>
      <c r="I377" s="40">
        <f>IF(OR(E377="",G377=""),"",ROUND(G377*H377,2))</f>
        <v/>
      </c>
      <c r="J377" s="40">
        <f>IF(E377="","",IFERROR(VLOOKUP(E377,Products!$A$5:$F$204,6,FALSE),0))</f>
        <v/>
      </c>
      <c r="K377" s="40">
        <f>IF(I377="","",ROUND(G377*J377,2))</f>
        <v/>
      </c>
      <c r="L377" s="40">
        <f>IF(I377="","",I377-K377)</f>
        <v/>
      </c>
      <c r="M377" s="45">
        <f>IF(B377="","",YEAR(B377)*100+MONTH(B377))</f>
        <v/>
      </c>
    </row>
    <row r="378">
      <c r="A378" s="24" t="n"/>
      <c r="B378" s="43" t="n"/>
      <c r="C378" s="24" t="n"/>
      <c r="D378" s="24" t="n"/>
      <c r="E378" s="24" t="n"/>
      <c r="F378" s="44">
        <f>IF(E378="","",IFERROR(VLOOKUP(E378,Products!$A$5:$B$204,2,FALSE),"SKU not found"))</f>
        <v/>
      </c>
      <c r="G378" s="25" t="n"/>
      <c r="H378" s="30" t="n"/>
      <c r="I378" s="40">
        <f>IF(OR(E378="",G378=""),"",ROUND(G378*H378,2))</f>
        <v/>
      </c>
      <c r="J378" s="40">
        <f>IF(E378="","",IFERROR(VLOOKUP(E378,Products!$A$5:$F$204,6,FALSE),0))</f>
        <v/>
      </c>
      <c r="K378" s="40">
        <f>IF(I378="","",ROUND(G378*J378,2))</f>
        <v/>
      </c>
      <c r="L378" s="40">
        <f>IF(I378="","",I378-K378)</f>
        <v/>
      </c>
      <c r="M378" s="45">
        <f>IF(B378="","",YEAR(B378)*100+MONTH(B378))</f>
        <v/>
      </c>
    </row>
    <row r="379">
      <c r="A379" s="24" t="n"/>
      <c r="B379" s="43" t="n"/>
      <c r="C379" s="24" t="n"/>
      <c r="D379" s="24" t="n"/>
      <c r="E379" s="24" t="n"/>
      <c r="F379" s="44">
        <f>IF(E379="","",IFERROR(VLOOKUP(E379,Products!$A$5:$B$204,2,FALSE),"SKU not found"))</f>
        <v/>
      </c>
      <c r="G379" s="25" t="n"/>
      <c r="H379" s="30" t="n"/>
      <c r="I379" s="40">
        <f>IF(OR(E379="",G379=""),"",ROUND(G379*H379,2))</f>
        <v/>
      </c>
      <c r="J379" s="40">
        <f>IF(E379="","",IFERROR(VLOOKUP(E379,Products!$A$5:$F$204,6,FALSE),0))</f>
        <v/>
      </c>
      <c r="K379" s="40">
        <f>IF(I379="","",ROUND(G379*J379,2))</f>
        <v/>
      </c>
      <c r="L379" s="40">
        <f>IF(I379="","",I379-K379)</f>
        <v/>
      </c>
      <c r="M379" s="45">
        <f>IF(B379="","",YEAR(B379)*100+MONTH(B379))</f>
        <v/>
      </c>
    </row>
    <row r="380">
      <c r="A380" s="24" t="n"/>
      <c r="B380" s="43" t="n"/>
      <c r="C380" s="24" t="n"/>
      <c r="D380" s="24" t="n"/>
      <c r="E380" s="24" t="n"/>
      <c r="F380" s="44">
        <f>IF(E380="","",IFERROR(VLOOKUP(E380,Products!$A$5:$B$204,2,FALSE),"SKU not found"))</f>
        <v/>
      </c>
      <c r="G380" s="25" t="n"/>
      <c r="H380" s="30" t="n"/>
      <c r="I380" s="40">
        <f>IF(OR(E380="",G380=""),"",ROUND(G380*H380,2))</f>
        <v/>
      </c>
      <c r="J380" s="40">
        <f>IF(E380="","",IFERROR(VLOOKUP(E380,Products!$A$5:$F$204,6,FALSE),0))</f>
        <v/>
      </c>
      <c r="K380" s="40">
        <f>IF(I380="","",ROUND(G380*J380,2))</f>
        <v/>
      </c>
      <c r="L380" s="40">
        <f>IF(I380="","",I380-K380)</f>
        <v/>
      </c>
      <c r="M380" s="45">
        <f>IF(B380="","",YEAR(B380)*100+MONTH(B380))</f>
        <v/>
      </c>
    </row>
    <row r="381">
      <c r="A381" s="24" t="n"/>
      <c r="B381" s="43" t="n"/>
      <c r="C381" s="24" t="n"/>
      <c r="D381" s="24" t="n"/>
      <c r="E381" s="24" t="n"/>
      <c r="F381" s="44">
        <f>IF(E381="","",IFERROR(VLOOKUP(E381,Products!$A$5:$B$204,2,FALSE),"SKU not found"))</f>
        <v/>
      </c>
      <c r="G381" s="25" t="n"/>
      <c r="H381" s="30" t="n"/>
      <c r="I381" s="40">
        <f>IF(OR(E381="",G381=""),"",ROUND(G381*H381,2))</f>
        <v/>
      </c>
      <c r="J381" s="40">
        <f>IF(E381="","",IFERROR(VLOOKUP(E381,Products!$A$5:$F$204,6,FALSE),0))</f>
        <v/>
      </c>
      <c r="K381" s="40">
        <f>IF(I381="","",ROUND(G381*J381,2))</f>
        <v/>
      </c>
      <c r="L381" s="40">
        <f>IF(I381="","",I381-K381)</f>
        <v/>
      </c>
      <c r="M381" s="45">
        <f>IF(B381="","",YEAR(B381)*100+MONTH(B381))</f>
        <v/>
      </c>
    </row>
    <row r="382">
      <c r="A382" s="24" t="n"/>
      <c r="B382" s="43" t="n"/>
      <c r="C382" s="24" t="n"/>
      <c r="D382" s="24" t="n"/>
      <c r="E382" s="24" t="n"/>
      <c r="F382" s="44">
        <f>IF(E382="","",IFERROR(VLOOKUP(E382,Products!$A$5:$B$204,2,FALSE),"SKU not found"))</f>
        <v/>
      </c>
      <c r="G382" s="25" t="n"/>
      <c r="H382" s="30" t="n"/>
      <c r="I382" s="40">
        <f>IF(OR(E382="",G382=""),"",ROUND(G382*H382,2))</f>
        <v/>
      </c>
      <c r="J382" s="40">
        <f>IF(E382="","",IFERROR(VLOOKUP(E382,Products!$A$5:$F$204,6,FALSE),0))</f>
        <v/>
      </c>
      <c r="K382" s="40">
        <f>IF(I382="","",ROUND(G382*J382,2))</f>
        <v/>
      </c>
      <c r="L382" s="40">
        <f>IF(I382="","",I382-K382)</f>
        <v/>
      </c>
      <c r="M382" s="45">
        <f>IF(B382="","",YEAR(B382)*100+MONTH(B382))</f>
        <v/>
      </c>
    </row>
    <row r="383">
      <c r="A383" s="24" t="n"/>
      <c r="B383" s="43" t="n"/>
      <c r="C383" s="24" t="n"/>
      <c r="D383" s="24" t="n"/>
      <c r="E383" s="24" t="n"/>
      <c r="F383" s="44">
        <f>IF(E383="","",IFERROR(VLOOKUP(E383,Products!$A$5:$B$204,2,FALSE),"SKU not found"))</f>
        <v/>
      </c>
      <c r="G383" s="25" t="n"/>
      <c r="H383" s="30" t="n"/>
      <c r="I383" s="40">
        <f>IF(OR(E383="",G383=""),"",ROUND(G383*H383,2))</f>
        <v/>
      </c>
      <c r="J383" s="40">
        <f>IF(E383="","",IFERROR(VLOOKUP(E383,Products!$A$5:$F$204,6,FALSE),0))</f>
        <v/>
      </c>
      <c r="K383" s="40">
        <f>IF(I383="","",ROUND(G383*J383,2))</f>
        <v/>
      </c>
      <c r="L383" s="40">
        <f>IF(I383="","",I383-K383)</f>
        <v/>
      </c>
      <c r="M383" s="45">
        <f>IF(B383="","",YEAR(B383)*100+MONTH(B383))</f>
        <v/>
      </c>
    </row>
    <row r="384">
      <c r="A384" s="24" t="n"/>
      <c r="B384" s="43" t="n"/>
      <c r="C384" s="24" t="n"/>
      <c r="D384" s="24" t="n"/>
      <c r="E384" s="24" t="n"/>
      <c r="F384" s="44">
        <f>IF(E384="","",IFERROR(VLOOKUP(E384,Products!$A$5:$B$204,2,FALSE),"SKU not found"))</f>
        <v/>
      </c>
      <c r="G384" s="25" t="n"/>
      <c r="H384" s="30" t="n"/>
      <c r="I384" s="40">
        <f>IF(OR(E384="",G384=""),"",ROUND(G384*H384,2))</f>
        <v/>
      </c>
      <c r="J384" s="40">
        <f>IF(E384="","",IFERROR(VLOOKUP(E384,Products!$A$5:$F$204,6,FALSE),0))</f>
        <v/>
      </c>
      <c r="K384" s="40">
        <f>IF(I384="","",ROUND(G384*J384,2))</f>
        <v/>
      </c>
      <c r="L384" s="40">
        <f>IF(I384="","",I384-K384)</f>
        <v/>
      </c>
      <c r="M384" s="45">
        <f>IF(B384="","",YEAR(B384)*100+MONTH(B384))</f>
        <v/>
      </c>
    </row>
    <row r="385">
      <c r="A385" s="24" t="n"/>
      <c r="B385" s="43" t="n"/>
      <c r="C385" s="24" t="n"/>
      <c r="D385" s="24" t="n"/>
      <c r="E385" s="24" t="n"/>
      <c r="F385" s="44">
        <f>IF(E385="","",IFERROR(VLOOKUP(E385,Products!$A$5:$B$204,2,FALSE),"SKU not found"))</f>
        <v/>
      </c>
      <c r="G385" s="25" t="n"/>
      <c r="H385" s="30" t="n"/>
      <c r="I385" s="40">
        <f>IF(OR(E385="",G385=""),"",ROUND(G385*H385,2))</f>
        <v/>
      </c>
      <c r="J385" s="40">
        <f>IF(E385="","",IFERROR(VLOOKUP(E385,Products!$A$5:$F$204,6,FALSE),0))</f>
        <v/>
      </c>
      <c r="K385" s="40">
        <f>IF(I385="","",ROUND(G385*J385,2))</f>
        <v/>
      </c>
      <c r="L385" s="40">
        <f>IF(I385="","",I385-K385)</f>
        <v/>
      </c>
      <c r="M385" s="45">
        <f>IF(B385="","",YEAR(B385)*100+MONTH(B385))</f>
        <v/>
      </c>
    </row>
    <row r="386">
      <c r="A386" s="24" t="n"/>
      <c r="B386" s="43" t="n"/>
      <c r="C386" s="24" t="n"/>
      <c r="D386" s="24" t="n"/>
      <c r="E386" s="24" t="n"/>
      <c r="F386" s="44">
        <f>IF(E386="","",IFERROR(VLOOKUP(E386,Products!$A$5:$B$204,2,FALSE),"SKU not found"))</f>
        <v/>
      </c>
      <c r="G386" s="25" t="n"/>
      <c r="H386" s="30" t="n"/>
      <c r="I386" s="40">
        <f>IF(OR(E386="",G386=""),"",ROUND(G386*H386,2))</f>
        <v/>
      </c>
      <c r="J386" s="40">
        <f>IF(E386="","",IFERROR(VLOOKUP(E386,Products!$A$5:$F$204,6,FALSE),0))</f>
        <v/>
      </c>
      <c r="K386" s="40">
        <f>IF(I386="","",ROUND(G386*J386,2))</f>
        <v/>
      </c>
      <c r="L386" s="40">
        <f>IF(I386="","",I386-K386)</f>
        <v/>
      </c>
      <c r="M386" s="45">
        <f>IF(B386="","",YEAR(B386)*100+MONTH(B386))</f>
        <v/>
      </c>
    </row>
    <row r="387">
      <c r="A387" s="24" t="n"/>
      <c r="B387" s="43" t="n"/>
      <c r="C387" s="24" t="n"/>
      <c r="D387" s="24" t="n"/>
      <c r="E387" s="24" t="n"/>
      <c r="F387" s="44">
        <f>IF(E387="","",IFERROR(VLOOKUP(E387,Products!$A$5:$B$204,2,FALSE),"SKU not found"))</f>
        <v/>
      </c>
      <c r="G387" s="25" t="n"/>
      <c r="H387" s="30" t="n"/>
      <c r="I387" s="40">
        <f>IF(OR(E387="",G387=""),"",ROUND(G387*H387,2))</f>
        <v/>
      </c>
      <c r="J387" s="40">
        <f>IF(E387="","",IFERROR(VLOOKUP(E387,Products!$A$5:$F$204,6,FALSE),0))</f>
        <v/>
      </c>
      <c r="K387" s="40">
        <f>IF(I387="","",ROUND(G387*J387,2))</f>
        <v/>
      </c>
      <c r="L387" s="40">
        <f>IF(I387="","",I387-K387)</f>
        <v/>
      </c>
      <c r="M387" s="45">
        <f>IF(B387="","",YEAR(B387)*100+MONTH(B387))</f>
        <v/>
      </c>
    </row>
    <row r="388">
      <c r="A388" s="24" t="n"/>
      <c r="B388" s="43" t="n"/>
      <c r="C388" s="24" t="n"/>
      <c r="D388" s="24" t="n"/>
      <c r="E388" s="24" t="n"/>
      <c r="F388" s="44">
        <f>IF(E388="","",IFERROR(VLOOKUP(E388,Products!$A$5:$B$204,2,FALSE),"SKU not found"))</f>
        <v/>
      </c>
      <c r="G388" s="25" t="n"/>
      <c r="H388" s="30" t="n"/>
      <c r="I388" s="40">
        <f>IF(OR(E388="",G388=""),"",ROUND(G388*H388,2))</f>
        <v/>
      </c>
      <c r="J388" s="40">
        <f>IF(E388="","",IFERROR(VLOOKUP(E388,Products!$A$5:$F$204,6,FALSE),0))</f>
        <v/>
      </c>
      <c r="K388" s="40">
        <f>IF(I388="","",ROUND(G388*J388,2))</f>
        <v/>
      </c>
      <c r="L388" s="40">
        <f>IF(I388="","",I388-K388)</f>
        <v/>
      </c>
      <c r="M388" s="45">
        <f>IF(B388="","",YEAR(B388)*100+MONTH(B388))</f>
        <v/>
      </c>
    </row>
    <row r="389">
      <c r="A389" s="24" t="n"/>
      <c r="B389" s="43" t="n"/>
      <c r="C389" s="24" t="n"/>
      <c r="D389" s="24" t="n"/>
      <c r="E389" s="24" t="n"/>
      <c r="F389" s="44">
        <f>IF(E389="","",IFERROR(VLOOKUP(E389,Products!$A$5:$B$204,2,FALSE),"SKU not found"))</f>
        <v/>
      </c>
      <c r="G389" s="25" t="n"/>
      <c r="H389" s="30" t="n"/>
      <c r="I389" s="40">
        <f>IF(OR(E389="",G389=""),"",ROUND(G389*H389,2))</f>
        <v/>
      </c>
      <c r="J389" s="40">
        <f>IF(E389="","",IFERROR(VLOOKUP(E389,Products!$A$5:$F$204,6,FALSE),0))</f>
        <v/>
      </c>
      <c r="K389" s="40">
        <f>IF(I389="","",ROUND(G389*J389,2))</f>
        <v/>
      </c>
      <c r="L389" s="40">
        <f>IF(I389="","",I389-K389)</f>
        <v/>
      </c>
      <c r="M389" s="45">
        <f>IF(B389="","",YEAR(B389)*100+MONTH(B389))</f>
        <v/>
      </c>
    </row>
    <row r="390">
      <c r="A390" s="24" t="n"/>
      <c r="B390" s="43" t="n"/>
      <c r="C390" s="24" t="n"/>
      <c r="D390" s="24" t="n"/>
      <c r="E390" s="24" t="n"/>
      <c r="F390" s="44">
        <f>IF(E390="","",IFERROR(VLOOKUP(E390,Products!$A$5:$B$204,2,FALSE),"SKU not found"))</f>
        <v/>
      </c>
      <c r="G390" s="25" t="n"/>
      <c r="H390" s="30" t="n"/>
      <c r="I390" s="40">
        <f>IF(OR(E390="",G390=""),"",ROUND(G390*H390,2))</f>
        <v/>
      </c>
      <c r="J390" s="40">
        <f>IF(E390="","",IFERROR(VLOOKUP(E390,Products!$A$5:$F$204,6,FALSE),0))</f>
        <v/>
      </c>
      <c r="K390" s="40">
        <f>IF(I390="","",ROUND(G390*J390,2))</f>
        <v/>
      </c>
      <c r="L390" s="40">
        <f>IF(I390="","",I390-K390)</f>
        <v/>
      </c>
      <c r="M390" s="45">
        <f>IF(B390="","",YEAR(B390)*100+MONTH(B390))</f>
        <v/>
      </c>
    </row>
    <row r="391">
      <c r="A391" s="24" t="n"/>
      <c r="B391" s="43" t="n"/>
      <c r="C391" s="24" t="n"/>
      <c r="D391" s="24" t="n"/>
      <c r="E391" s="24" t="n"/>
      <c r="F391" s="44">
        <f>IF(E391="","",IFERROR(VLOOKUP(E391,Products!$A$5:$B$204,2,FALSE),"SKU not found"))</f>
        <v/>
      </c>
      <c r="G391" s="25" t="n"/>
      <c r="H391" s="30" t="n"/>
      <c r="I391" s="40">
        <f>IF(OR(E391="",G391=""),"",ROUND(G391*H391,2))</f>
        <v/>
      </c>
      <c r="J391" s="40">
        <f>IF(E391="","",IFERROR(VLOOKUP(E391,Products!$A$5:$F$204,6,FALSE),0))</f>
        <v/>
      </c>
      <c r="K391" s="40">
        <f>IF(I391="","",ROUND(G391*J391,2))</f>
        <v/>
      </c>
      <c r="L391" s="40">
        <f>IF(I391="","",I391-K391)</f>
        <v/>
      </c>
      <c r="M391" s="45">
        <f>IF(B391="","",YEAR(B391)*100+MONTH(B391))</f>
        <v/>
      </c>
    </row>
    <row r="392">
      <c r="A392" s="24" t="n"/>
      <c r="B392" s="43" t="n"/>
      <c r="C392" s="24" t="n"/>
      <c r="D392" s="24" t="n"/>
      <c r="E392" s="24" t="n"/>
      <c r="F392" s="44">
        <f>IF(E392="","",IFERROR(VLOOKUP(E392,Products!$A$5:$B$204,2,FALSE),"SKU not found"))</f>
        <v/>
      </c>
      <c r="G392" s="25" t="n"/>
      <c r="H392" s="30" t="n"/>
      <c r="I392" s="40">
        <f>IF(OR(E392="",G392=""),"",ROUND(G392*H392,2))</f>
        <v/>
      </c>
      <c r="J392" s="40">
        <f>IF(E392="","",IFERROR(VLOOKUP(E392,Products!$A$5:$F$204,6,FALSE),0))</f>
        <v/>
      </c>
      <c r="K392" s="40">
        <f>IF(I392="","",ROUND(G392*J392,2))</f>
        <v/>
      </c>
      <c r="L392" s="40">
        <f>IF(I392="","",I392-K392)</f>
        <v/>
      </c>
      <c r="M392" s="45">
        <f>IF(B392="","",YEAR(B392)*100+MONTH(B392))</f>
        <v/>
      </c>
    </row>
    <row r="393">
      <c r="A393" s="24" t="n"/>
      <c r="B393" s="43" t="n"/>
      <c r="C393" s="24" t="n"/>
      <c r="D393" s="24" t="n"/>
      <c r="E393" s="24" t="n"/>
      <c r="F393" s="44">
        <f>IF(E393="","",IFERROR(VLOOKUP(E393,Products!$A$5:$B$204,2,FALSE),"SKU not found"))</f>
        <v/>
      </c>
      <c r="G393" s="25" t="n"/>
      <c r="H393" s="30" t="n"/>
      <c r="I393" s="40">
        <f>IF(OR(E393="",G393=""),"",ROUND(G393*H393,2))</f>
        <v/>
      </c>
      <c r="J393" s="40">
        <f>IF(E393="","",IFERROR(VLOOKUP(E393,Products!$A$5:$F$204,6,FALSE),0))</f>
        <v/>
      </c>
      <c r="K393" s="40">
        <f>IF(I393="","",ROUND(G393*J393,2))</f>
        <v/>
      </c>
      <c r="L393" s="40">
        <f>IF(I393="","",I393-K393)</f>
        <v/>
      </c>
      <c r="M393" s="45">
        <f>IF(B393="","",YEAR(B393)*100+MONTH(B393))</f>
        <v/>
      </c>
    </row>
    <row r="394">
      <c r="A394" s="24" t="n"/>
      <c r="B394" s="43" t="n"/>
      <c r="C394" s="24" t="n"/>
      <c r="D394" s="24" t="n"/>
      <c r="E394" s="24" t="n"/>
      <c r="F394" s="44">
        <f>IF(E394="","",IFERROR(VLOOKUP(E394,Products!$A$5:$B$204,2,FALSE),"SKU not found"))</f>
        <v/>
      </c>
      <c r="G394" s="25" t="n"/>
      <c r="H394" s="30" t="n"/>
      <c r="I394" s="40">
        <f>IF(OR(E394="",G394=""),"",ROUND(G394*H394,2))</f>
        <v/>
      </c>
      <c r="J394" s="40">
        <f>IF(E394="","",IFERROR(VLOOKUP(E394,Products!$A$5:$F$204,6,FALSE),0))</f>
        <v/>
      </c>
      <c r="K394" s="40">
        <f>IF(I394="","",ROUND(G394*J394,2))</f>
        <v/>
      </c>
      <c r="L394" s="40">
        <f>IF(I394="","",I394-K394)</f>
        <v/>
      </c>
      <c r="M394" s="45">
        <f>IF(B394="","",YEAR(B394)*100+MONTH(B394))</f>
        <v/>
      </c>
    </row>
    <row r="395">
      <c r="A395" s="24" t="n"/>
      <c r="B395" s="43" t="n"/>
      <c r="C395" s="24" t="n"/>
      <c r="D395" s="24" t="n"/>
      <c r="E395" s="24" t="n"/>
      <c r="F395" s="44">
        <f>IF(E395="","",IFERROR(VLOOKUP(E395,Products!$A$5:$B$204,2,FALSE),"SKU not found"))</f>
        <v/>
      </c>
      <c r="G395" s="25" t="n"/>
      <c r="H395" s="30" t="n"/>
      <c r="I395" s="40">
        <f>IF(OR(E395="",G395=""),"",ROUND(G395*H395,2))</f>
        <v/>
      </c>
      <c r="J395" s="40">
        <f>IF(E395="","",IFERROR(VLOOKUP(E395,Products!$A$5:$F$204,6,FALSE),0))</f>
        <v/>
      </c>
      <c r="K395" s="40">
        <f>IF(I395="","",ROUND(G395*J395,2))</f>
        <v/>
      </c>
      <c r="L395" s="40">
        <f>IF(I395="","",I395-K395)</f>
        <v/>
      </c>
      <c r="M395" s="45">
        <f>IF(B395="","",YEAR(B395)*100+MONTH(B395))</f>
        <v/>
      </c>
    </row>
    <row r="396">
      <c r="A396" s="24" t="n"/>
      <c r="B396" s="43" t="n"/>
      <c r="C396" s="24" t="n"/>
      <c r="D396" s="24" t="n"/>
      <c r="E396" s="24" t="n"/>
      <c r="F396" s="44">
        <f>IF(E396="","",IFERROR(VLOOKUP(E396,Products!$A$5:$B$204,2,FALSE),"SKU not found"))</f>
        <v/>
      </c>
      <c r="G396" s="25" t="n"/>
      <c r="H396" s="30" t="n"/>
      <c r="I396" s="40">
        <f>IF(OR(E396="",G396=""),"",ROUND(G396*H396,2))</f>
        <v/>
      </c>
      <c r="J396" s="40">
        <f>IF(E396="","",IFERROR(VLOOKUP(E396,Products!$A$5:$F$204,6,FALSE),0))</f>
        <v/>
      </c>
      <c r="K396" s="40">
        <f>IF(I396="","",ROUND(G396*J396,2))</f>
        <v/>
      </c>
      <c r="L396" s="40">
        <f>IF(I396="","",I396-K396)</f>
        <v/>
      </c>
      <c r="M396" s="45">
        <f>IF(B396="","",YEAR(B396)*100+MONTH(B396))</f>
        <v/>
      </c>
    </row>
    <row r="397">
      <c r="A397" s="24" t="n"/>
      <c r="B397" s="43" t="n"/>
      <c r="C397" s="24" t="n"/>
      <c r="D397" s="24" t="n"/>
      <c r="E397" s="24" t="n"/>
      <c r="F397" s="44">
        <f>IF(E397="","",IFERROR(VLOOKUP(E397,Products!$A$5:$B$204,2,FALSE),"SKU not found"))</f>
        <v/>
      </c>
      <c r="G397" s="25" t="n"/>
      <c r="H397" s="30" t="n"/>
      <c r="I397" s="40">
        <f>IF(OR(E397="",G397=""),"",ROUND(G397*H397,2))</f>
        <v/>
      </c>
      <c r="J397" s="40">
        <f>IF(E397="","",IFERROR(VLOOKUP(E397,Products!$A$5:$F$204,6,FALSE),0))</f>
        <v/>
      </c>
      <c r="K397" s="40">
        <f>IF(I397="","",ROUND(G397*J397,2))</f>
        <v/>
      </c>
      <c r="L397" s="40">
        <f>IF(I397="","",I397-K397)</f>
        <v/>
      </c>
      <c r="M397" s="45">
        <f>IF(B397="","",YEAR(B397)*100+MONTH(B397))</f>
        <v/>
      </c>
    </row>
    <row r="398">
      <c r="A398" s="24" t="n"/>
      <c r="B398" s="43" t="n"/>
      <c r="C398" s="24" t="n"/>
      <c r="D398" s="24" t="n"/>
      <c r="E398" s="24" t="n"/>
      <c r="F398" s="44">
        <f>IF(E398="","",IFERROR(VLOOKUP(E398,Products!$A$5:$B$204,2,FALSE),"SKU not found"))</f>
        <v/>
      </c>
      <c r="G398" s="25" t="n"/>
      <c r="H398" s="30" t="n"/>
      <c r="I398" s="40">
        <f>IF(OR(E398="",G398=""),"",ROUND(G398*H398,2))</f>
        <v/>
      </c>
      <c r="J398" s="40">
        <f>IF(E398="","",IFERROR(VLOOKUP(E398,Products!$A$5:$F$204,6,FALSE),0))</f>
        <v/>
      </c>
      <c r="K398" s="40">
        <f>IF(I398="","",ROUND(G398*J398,2))</f>
        <v/>
      </c>
      <c r="L398" s="40">
        <f>IF(I398="","",I398-K398)</f>
        <v/>
      </c>
      <c r="M398" s="45">
        <f>IF(B398="","",YEAR(B398)*100+MONTH(B398))</f>
        <v/>
      </c>
    </row>
    <row r="399">
      <c r="A399" s="24" t="n"/>
      <c r="B399" s="43" t="n"/>
      <c r="C399" s="24" t="n"/>
      <c r="D399" s="24" t="n"/>
      <c r="E399" s="24" t="n"/>
      <c r="F399" s="44">
        <f>IF(E399="","",IFERROR(VLOOKUP(E399,Products!$A$5:$B$204,2,FALSE),"SKU not found"))</f>
        <v/>
      </c>
      <c r="G399" s="25" t="n"/>
      <c r="H399" s="30" t="n"/>
      <c r="I399" s="40">
        <f>IF(OR(E399="",G399=""),"",ROUND(G399*H399,2))</f>
        <v/>
      </c>
      <c r="J399" s="40">
        <f>IF(E399="","",IFERROR(VLOOKUP(E399,Products!$A$5:$F$204,6,FALSE),0))</f>
        <v/>
      </c>
      <c r="K399" s="40">
        <f>IF(I399="","",ROUND(G399*J399,2))</f>
        <v/>
      </c>
      <c r="L399" s="40">
        <f>IF(I399="","",I399-K399)</f>
        <v/>
      </c>
      <c r="M399" s="45">
        <f>IF(B399="","",YEAR(B399)*100+MONTH(B399))</f>
        <v/>
      </c>
    </row>
    <row r="400">
      <c r="A400" s="24" t="n"/>
      <c r="B400" s="43" t="n"/>
      <c r="C400" s="24" t="n"/>
      <c r="D400" s="24" t="n"/>
      <c r="E400" s="24" t="n"/>
      <c r="F400" s="44">
        <f>IF(E400="","",IFERROR(VLOOKUP(E400,Products!$A$5:$B$204,2,FALSE),"SKU not found"))</f>
        <v/>
      </c>
      <c r="G400" s="25" t="n"/>
      <c r="H400" s="30" t="n"/>
      <c r="I400" s="40">
        <f>IF(OR(E400="",G400=""),"",ROUND(G400*H400,2))</f>
        <v/>
      </c>
      <c r="J400" s="40">
        <f>IF(E400="","",IFERROR(VLOOKUP(E400,Products!$A$5:$F$204,6,FALSE),0))</f>
        <v/>
      </c>
      <c r="K400" s="40">
        <f>IF(I400="","",ROUND(G400*J400,2))</f>
        <v/>
      </c>
      <c r="L400" s="40">
        <f>IF(I400="","",I400-K400)</f>
        <v/>
      </c>
      <c r="M400" s="45">
        <f>IF(B400="","",YEAR(B400)*100+MONTH(B400))</f>
        <v/>
      </c>
    </row>
    <row r="401">
      <c r="A401" s="24" t="n"/>
      <c r="B401" s="43" t="n"/>
      <c r="C401" s="24" t="n"/>
      <c r="D401" s="24" t="n"/>
      <c r="E401" s="24" t="n"/>
      <c r="F401" s="44">
        <f>IF(E401="","",IFERROR(VLOOKUP(E401,Products!$A$5:$B$204,2,FALSE),"SKU not found"))</f>
        <v/>
      </c>
      <c r="G401" s="25" t="n"/>
      <c r="H401" s="30" t="n"/>
      <c r="I401" s="40">
        <f>IF(OR(E401="",G401=""),"",ROUND(G401*H401,2))</f>
        <v/>
      </c>
      <c r="J401" s="40">
        <f>IF(E401="","",IFERROR(VLOOKUP(E401,Products!$A$5:$F$204,6,FALSE),0))</f>
        <v/>
      </c>
      <c r="K401" s="40">
        <f>IF(I401="","",ROUND(G401*J401,2))</f>
        <v/>
      </c>
      <c r="L401" s="40">
        <f>IF(I401="","",I401-K401)</f>
        <v/>
      </c>
      <c r="M401" s="45">
        <f>IF(B401="","",YEAR(B401)*100+MONTH(B401))</f>
        <v/>
      </c>
    </row>
    <row r="402">
      <c r="A402" s="24" t="n"/>
      <c r="B402" s="43" t="n"/>
      <c r="C402" s="24" t="n"/>
      <c r="D402" s="24" t="n"/>
      <c r="E402" s="24" t="n"/>
      <c r="F402" s="44">
        <f>IF(E402="","",IFERROR(VLOOKUP(E402,Products!$A$5:$B$204,2,FALSE),"SKU not found"))</f>
        <v/>
      </c>
      <c r="G402" s="25" t="n"/>
      <c r="H402" s="30" t="n"/>
      <c r="I402" s="40">
        <f>IF(OR(E402="",G402=""),"",ROUND(G402*H402,2))</f>
        <v/>
      </c>
      <c r="J402" s="40">
        <f>IF(E402="","",IFERROR(VLOOKUP(E402,Products!$A$5:$F$204,6,FALSE),0))</f>
        <v/>
      </c>
      <c r="K402" s="40">
        <f>IF(I402="","",ROUND(G402*J402,2))</f>
        <v/>
      </c>
      <c r="L402" s="40">
        <f>IF(I402="","",I402-K402)</f>
        <v/>
      </c>
      <c r="M402" s="45">
        <f>IF(B402="","",YEAR(B402)*100+MONTH(B402))</f>
        <v/>
      </c>
    </row>
    <row r="403">
      <c r="A403" s="24" t="n"/>
      <c r="B403" s="43" t="n"/>
      <c r="C403" s="24" t="n"/>
      <c r="D403" s="24" t="n"/>
      <c r="E403" s="24" t="n"/>
      <c r="F403" s="44">
        <f>IF(E403="","",IFERROR(VLOOKUP(E403,Products!$A$5:$B$204,2,FALSE),"SKU not found"))</f>
        <v/>
      </c>
      <c r="G403" s="25" t="n"/>
      <c r="H403" s="30" t="n"/>
      <c r="I403" s="40">
        <f>IF(OR(E403="",G403=""),"",ROUND(G403*H403,2))</f>
        <v/>
      </c>
      <c r="J403" s="40">
        <f>IF(E403="","",IFERROR(VLOOKUP(E403,Products!$A$5:$F$204,6,FALSE),0))</f>
        <v/>
      </c>
      <c r="K403" s="40">
        <f>IF(I403="","",ROUND(G403*J403,2))</f>
        <v/>
      </c>
      <c r="L403" s="40">
        <f>IF(I403="","",I403-K403)</f>
        <v/>
      </c>
      <c r="M403" s="45">
        <f>IF(B403="","",YEAR(B403)*100+MONTH(B403))</f>
        <v/>
      </c>
    </row>
    <row r="404">
      <c r="A404" s="24" t="n"/>
      <c r="B404" s="43" t="n"/>
      <c r="C404" s="24" t="n"/>
      <c r="D404" s="24" t="n"/>
      <c r="E404" s="24" t="n"/>
      <c r="F404" s="44">
        <f>IF(E404="","",IFERROR(VLOOKUP(E404,Products!$A$5:$B$204,2,FALSE),"SKU not found"))</f>
        <v/>
      </c>
      <c r="G404" s="25" t="n"/>
      <c r="H404" s="30" t="n"/>
      <c r="I404" s="40">
        <f>IF(OR(E404="",G404=""),"",ROUND(G404*H404,2))</f>
        <v/>
      </c>
      <c r="J404" s="40">
        <f>IF(E404="","",IFERROR(VLOOKUP(E404,Products!$A$5:$F$204,6,FALSE),0))</f>
        <v/>
      </c>
      <c r="K404" s="40">
        <f>IF(I404="","",ROUND(G404*J404,2))</f>
        <v/>
      </c>
      <c r="L404" s="40">
        <f>IF(I404="","",I404-K404)</f>
        <v/>
      </c>
      <c r="M404" s="45">
        <f>IF(B404="","",YEAR(B404)*100+MONTH(B404))</f>
        <v/>
      </c>
    </row>
    <row r="405">
      <c r="A405" s="24" t="n"/>
      <c r="B405" s="43" t="n"/>
      <c r="C405" s="24" t="n"/>
      <c r="D405" s="24" t="n"/>
      <c r="E405" s="24" t="n"/>
      <c r="F405" s="44">
        <f>IF(E405="","",IFERROR(VLOOKUP(E405,Products!$A$5:$B$204,2,FALSE),"SKU not found"))</f>
        <v/>
      </c>
      <c r="G405" s="25" t="n"/>
      <c r="H405" s="30" t="n"/>
      <c r="I405" s="40">
        <f>IF(OR(E405="",G405=""),"",ROUND(G405*H405,2))</f>
        <v/>
      </c>
      <c r="J405" s="40">
        <f>IF(E405="","",IFERROR(VLOOKUP(E405,Products!$A$5:$F$204,6,FALSE),0))</f>
        <v/>
      </c>
      <c r="K405" s="40">
        <f>IF(I405="","",ROUND(G405*J405,2))</f>
        <v/>
      </c>
      <c r="L405" s="40">
        <f>IF(I405="","",I405-K405)</f>
        <v/>
      </c>
      <c r="M405" s="45">
        <f>IF(B405="","",YEAR(B405)*100+MONTH(B405))</f>
        <v/>
      </c>
    </row>
    <row r="406">
      <c r="A406" s="24" t="n"/>
      <c r="B406" s="43" t="n"/>
      <c r="C406" s="24" t="n"/>
      <c r="D406" s="24" t="n"/>
      <c r="E406" s="24" t="n"/>
      <c r="F406" s="44">
        <f>IF(E406="","",IFERROR(VLOOKUP(E406,Products!$A$5:$B$204,2,FALSE),"SKU not found"))</f>
        <v/>
      </c>
      <c r="G406" s="25" t="n"/>
      <c r="H406" s="30" t="n"/>
      <c r="I406" s="40">
        <f>IF(OR(E406="",G406=""),"",ROUND(G406*H406,2))</f>
        <v/>
      </c>
      <c r="J406" s="40">
        <f>IF(E406="","",IFERROR(VLOOKUP(E406,Products!$A$5:$F$204,6,FALSE),0))</f>
        <v/>
      </c>
      <c r="K406" s="40">
        <f>IF(I406="","",ROUND(G406*J406,2))</f>
        <v/>
      </c>
      <c r="L406" s="40">
        <f>IF(I406="","",I406-K406)</f>
        <v/>
      </c>
      <c r="M406" s="45">
        <f>IF(B406="","",YEAR(B406)*100+MONTH(B406))</f>
        <v/>
      </c>
    </row>
    <row r="407">
      <c r="A407" s="24" t="n"/>
      <c r="B407" s="43" t="n"/>
      <c r="C407" s="24" t="n"/>
      <c r="D407" s="24" t="n"/>
      <c r="E407" s="24" t="n"/>
      <c r="F407" s="44">
        <f>IF(E407="","",IFERROR(VLOOKUP(E407,Products!$A$5:$B$204,2,FALSE),"SKU not found"))</f>
        <v/>
      </c>
      <c r="G407" s="25" t="n"/>
      <c r="H407" s="30" t="n"/>
      <c r="I407" s="40">
        <f>IF(OR(E407="",G407=""),"",ROUND(G407*H407,2))</f>
        <v/>
      </c>
      <c r="J407" s="40">
        <f>IF(E407="","",IFERROR(VLOOKUP(E407,Products!$A$5:$F$204,6,FALSE),0))</f>
        <v/>
      </c>
      <c r="K407" s="40">
        <f>IF(I407="","",ROUND(G407*J407,2))</f>
        <v/>
      </c>
      <c r="L407" s="40">
        <f>IF(I407="","",I407-K407)</f>
        <v/>
      </c>
      <c r="M407" s="45">
        <f>IF(B407="","",YEAR(B407)*100+MONTH(B407))</f>
        <v/>
      </c>
    </row>
    <row r="408">
      <c r="A408" s="24" t="n"/>
      <c r="B408" s="43" t="n"/>
      <c r="C408" s="24" t="n"/>
      <c r="D408" s="24" t="n"/>
      <c r="E408" s="24" t="n"/>
      <c r="F408" s="44">
        <f>IF(E408="","",IFERROR(VLOOKUP(E408,Products!$A$5:$B$204,2,FALSE),"SKU not found"))</f>
        <v/>
      </c>
      <c r="G408" s="25" t="n"/>
      <c r="H408" s="30" t="n"/>
      <c r="I408" s="40">
        <f>IF(OR(E408="",G408=""),"",ROUND(G408*H408,2))</f>
        <v/>
      </c>
      <c r="J408" s="40">
        <f>IF(E408="","",IFERROR(VLOOKUP(E408,Products!$A$5:$F$204,6,FALSE),0))</f>
        <v/>
      </c>
      <c r="K408" s="40">
        <f>IF(I408="","",ROUND(G408*J408,2))</f>
        <v/>
      </c>
      <c r="L408" s="40">
        <f>IF(I408="","",I408-K408)</f>
        <v/>
      </c>
      <c r="M408" s="45">
        <f>IF(B408="","",YEAR(B408)*100+MONTH(B408))</f>
        <v/>
      </c>
    </row>
    <row r="409">
      <c r="A409" s="24" t="n"/>
      <c r="B409" s="43" t="n"/>
      <c r="C409" s="24" t="n"/>
      <c r="D409" s="24" t="n"/>
      <c r="E409" s="24" t="n"/>
      <c r="F409" s="44">
        <f>IF(E409="","",IFERROR(VLOOKUP(E409,Products!$A$5:$B$204,2,FALSE),"SKU not found"))</f>
        <v/>
      </c>
      <c r="G409" s="25" t="n"/>
      <c r="H409" s="30" t="n"/>
      <c r="I409" s="40">
        <f>IF(OR(E409="",G409=""),"",ROUND(G409*H409,2))</f>
        <v/>
      </c>
      <c r="J409" s="40">
        <f>IF(E409="","",IFERROR(VLOOKUP(E409,Products!$A$5:$F$204,6,FALSE),0))</f>
        <v/>
      </c>
      <c r="K409" s="40">
        <f>IF(I409="","",ROUND(G409*J409,2))</f>
        <v/>
      </c>
      <c r="L409" s="40">
        <f>IF(I409="","",I409-K409)</f>
        <v/>
      </c>
      <c r="M409" s="45">
        <f>IF(B409="","",YEAR(B409)*100+MONTH(B409))</f>
        <v/>
      </c>
    </row>
    <row r="410">
      <c r="A410" s="24" t="n"/>
      <c r="B410" s="43" t="n"/>
      <c r="C410" s="24" t="n"/>
      <c r="D410" s="24" t="n"/>
      <c r="E410" s="24" t="n"/>
      <c r="F410" s="44">
        <f>IF(E410="","",IFERROR(VLOOKUP(E410,Products!$A$5:$B$204,2,FALSE),"SKU not found"))</f>
        <v/>
      </c>
      <c r="G410" s="25" t="n"/>
      <c r="H410" s="30" t="n"/>
      <c r="I410" s="40">
        <f>IF(OR(E410="",G410=""),"",ROUND(G410*H410,2))</f>
        <v/>
      </c>
      <c r="J410" s="40">
        <f>IF(E410="","",IFERROR(VLOOKUP(E410,Products!$A$5:$F$204,6,FALSE),0))</f>
        <v/>
      </c>
      <c r="K410" s="40">
        <f>IF(I410="","",ROUND(G410*J410,2))</f>
        <v/>
      </c>
      <c r="L410" s="40">
        <f>IF(I410="","",I410-K410)</f>
        <v/>
      </c>
      <c r="M410" s="45">
        <f>IF(B410="","",YEAR(B410)*100+MONTH(B410))</f>
        <v/>
      </c>
    </row>
    <row r="411">
      <c r="A411" s="24" t="n"/>
      <c r="B411" s="43" t="n"/>
      <c r="C411" s="24" t="n"/>
      <c r="D411" s="24" t="n"/>
      <c r="E411" s="24" t="n"/>
      <c r="F411" s="44">
        <f>IF(E411="","",IFERROR(VLOOKUP(E411,Products!$A$5:$B$204,2,FALSE),"SKU not found"))</f>
        <v/>
      </c>
      <c r="G411" s="25" t="n"/>
      <c r="H411" s="30" t="n"/>
      <c r="I411" s="40">
        <f>IF(OR(E411="",G411=""),"",ROUND(G411*H411,2))</f>
        <v/>
      </c>
      <c r="J411" s="40">
        <f>IF(E411="","",IFERROR(VLOOKUP(E411,Products!$A$5:$F$204,6,FALSE),0))</f>
        <v/>
      </c>
      <c r="K411" s="40">
        <f>IF(I411="","",ROUND(G411*J411,2))</f>
        <v/>
      </c>
      <c r="L411" s="40">
        <f>IF(I411="","",I411-K411)</f>
        <v/>
      </c>
      <c r="M411" s="45">
        <f>IF(B411="","",YEAR(B411)*100+MONTH(B411))</f>
        <v/>
      </c>
    </row>
    <row r="412">
      <c r="A412" s="24" t="n"/>
      <c r="B412" s="43" t="n"/>
      <c r="C412" s="24" t="n"/>
      <c r="D412" s="24" t="n"/>
      <c r="E412" s="24" t="n"/>
      <c r="F412" s="44">
        <f>IF(E412="","",IFERROR(VLOOKUP(E412,Products!$A$5:$B$204,2,FALSE),"SKU not found"))</f>
        <v/>
      </c>
      <c r="G412" s="25" t="n"/>
      <c r="H412" s="30" t="n"/>
      <c r="I412" s="40">
        <f>IF(OR(E412="",G412=""),"",ROUND(G412*H412,2))</f>
        <v/>
      </c>
      <c r="J412" s="40">
        <f>IF(E412="","",IFERROR(VLOOKUP(E412,Products!$A$5:$F$204,6,FALSE),0))</f>
        <v/>
      </c>
      <c r="K412" s="40">
        <f>IF(I412="","",ROUND(G412*J412,2))</f>
        <v/>
      </c>
      <c r="L412" s="40">
        <f>IF(I412="","",I412-K412)</f>
        <v/>
      </c>
      <c r="M412" s="45">
        <f>IF(B412="","",YEAR(B412)*100+MONTH(B412))</f>
        <v/>
      </c>
    </row>
    <row r="413">
      <c r="A413" s="24" t="n"/>
      <c r="B413" s="43" t="n"/>
      <c r="C413" s="24" t="n"/>
      <c r="D413" s="24" t="n"/>
      <c r="E413" s="24" t="n"/>
      <c r="F413" s="44">
        <f>IF(E413="","",IFERROR(VLOOKUP(E413,Products!$A$5:$B$204,2,FALSE),"SKU not found"))</f>
        <v/>
      </c>
      <c r="G413" s="25" t="n"/>
      <c r="H413" s="30" t="n"/>
      <c r="I413" s="40">
        <f>IF(OR(E413="",G413=""),"",ROUND(G413*H413,2))</f>
        <v/>
      </c>
      <c r="J413" s="40">
        <f>IF(E413="","",IFERROR(VLOOKUP(E413,Products!$A$5:$F$204,6,FALSE),0))</f>
        <v/>
      </c>
      <c r="K413" s="40">
        <f>IF(I413="","",ROUND(G413*J413,2))</f>
        <v/>
      </c>
      <c r="L413" s="40">
        <f>IF(I413="","",I413-K413)</f>
        <v/>
      </c>
      <c r="M413" s="45">
        <f>IF(B413="","",YEAR(B413)*100+MONTH(B413))</f>
        <v/>
      </c>
    </row>
    <row r="414">
      <c r="A414" s="24" t="n"/>
      <c r="B414" s="43" t="n"/>
      <c r="C414" s="24" t="n"/>
      <c r="D414" s="24" t="n"/>
      <c r="E414" s="24" t="n"/>
      <c r="F414" s="44">
        <f>IF(E414="","",IFERROR(VLOOKUP(E414,Products!$A$5:$B$204,2,FALSE),"SKU not found"))</f>
        <v/>
      </c>
      <c r="G414" s="25" t="n"/>
      <c r="H414" s="30" t="n"/>
      <c r="I414" s="40">
        <f>IF(OR(E414="",G414=""),"",ROUND(G414*H414,2))</f>
        <v/>
      </c>
      <c r="J414" s="40">
        <f>IF(E414="","",IFERROR(VLOOKUP(E414,Products!$A$5:$F$204,6,FALSE),0))</f>
        <v/>
      </c>
      <c r="K414" s="40">
        <f>IF(I414="","",ROUND(G414*J414,2))</f>
        <v/>
      </c>
      <c r="L414" s="40">
        <f>IF(I414="","",I414-K414)</f>
        <v/>
      </c>
      <c r="M414" s="45">
        <f>IF(B414="","",YEAR(B414)*100+MONTH(B414))</f>
        <v/>
      </c>
    </row>
    <row r="415">
      <c r="A415" s="24" t="n"/>
      <c r="B415" s="43" t="n"/>
      <c r="C415" s="24" t="n"/>
      <c r="D415" s="24" t="n"/>
      <c r="E415" s="24" t="n"/>
      <c r="F415" s="44">
        <f>IF(E415="","",IFERROR(VLOOKUP(E415,Products!$A$5:$B$204,2,FALSE),"SKU not found"))</f>
        <v/>
      </c>
      <c r="G415" s="25" t="n"/>
      <c r="H415" s="30" t="n"/>
      <c r="I415" s="40">
        <f>IF(OR(E415="",G415=""),"",ROUND(G415*H415,2))</f>
        <v/>
      </c>
      <c r="J415" s="40">
        <f>IF(E415="","",IFERROR(VLOOKUP(E415,Products!$A$5:$F$204,6,FALSE),0))</f>
        <v/>
      </c>
      <c r="K415" s="40">
        <f>IF(I415="","",ROUND(G415*J415,2))</f>
        <v/>
      </c>
      <c r="L415" s="40">
        <f>IF(I415="","",I415-K415)</f>
        <v/>
      </c>
      <c r="M415" s="45">
        <f>IF(B415="","",YEAR(B415)*100+MONTH(B415))</f>
        <v/>
      </c>
    </row>
    <row r="416">
      <c r="A416" s="24" t="n"/>
      <c r="B416" s="43" t="n"/>
      <c r="C416" s="24" t="n"/>
      <c r="D416" s="24" t="n"/>
      <c r="E416" s="24" t="n"/>
      <c r="F416" s="44">
        <f>IF(E416="","",IFERROR(VLOOKUP(E416,Products!$A$5:$B$204,2,FALSE),"SKU not found"))</f>
        <v/>
      </c>
      <c r="G416" s="25" t="n"/>
      <c r="H416" s="30" t="n"/>
      <c r="I416" s="40">
        <f>IF(OR(E416="",G416=""),"",ROUND(G416*H416,2))</f>
        <v/>
      </c>
      <c r="J416" s="40">
        <f>IF(E416="","",IFERROR(VLOOKUP(E416,Products!$A$5:$F$204,6,FALSE),0))</f>
        <v/>
      </c>
      <c r="K416" s="40">
        <f>IF(I416="","",ROUND(G416*J416,2))</f>
        <v/>
      </c>
      <c r="L416" s="40">
        <f>IF(I416="","",I416-K416)</f>
        <v/>
      </c>
      <c r="M416" s="45">
        <f>IF(B416="","",YEAR(B416)*100+MONTH(B416))</f>
        <v/>
      </c>
    </row>
    <row r="417">
      <c r="A417" s="24" t="n"/>
      <c r="B417" s="43" t="n"/>
      <c r="C417" s="24" t="n"/>
      <c r="D417" s="24" t="n"/>
      <c r="E417" s="24" t="n"/>
      <c r="F417" s="44">
        <f>IF(E417="","",IFERROR(VLOOKUP(E417,Products!$A$5:$B$204,2,FALSE),"SKU not found"))</f>
        <v/>
      </c>
      <c r="G417" s="25" t="n"/>
      <c r="H417" s="30" t="n"/>
      <c r="I417" s="40">
        <f>IF(OR(E417="",G417=""),"",ROUND(G417*H417,2))</f>
        <v/>
      </c>
      <c r="J417" s="40">
        <f>IF(E417="","",IFERROR(VLOOKUP(E417,Products!$A$5:$F$204,6,FALSE),0))</f>
        <v/>
      </c>
      <c r="K417" s="40">
        <f>IF(I417="","",ROUND(G417*J417,2))</f>
        <v/>
      </c>
      <c r="L417" s="40">
        <f>IF(I417="","",I417-K417)</f>
        <v/>
      </c>
      <c r="M417" s="45">
        <f>IF(B417="","",YEAR(B417)*100+MONTH(B417))</f>
        <v/>
      </c>
    </row>
    <row r="418">
      <c r="A418" s="24" t="n"/>
      <c r="B418" s="43" t="n"/>
      <c r="C418" s="24" t="n"/>
      <c r="D418" s="24" t="n"/>
      <c r="E418" s="24" t="n"/>
      <c r="F418" s="44">
        <f>IF(E418="","",IFERROR(VLOOKUP(E418,Products!$A$5:$B$204,2,FALSE),"SKU not found"))</f>
        <v/>
      </c>
      <c r="G418" s="25" t="n"/>
      <c r="H418" s="30" t="n"/>
      <c r="I418" s="40">
        <f>IF(OR(E418="",G418=""),"",ROUND(G418*H418,2))</f>
        <v/>
      </c>
      <c r="J418" s="40">
        <f>IF(E418="","",IFERROR(VLOOKUP(E418,Products!$A$5:$F$204,6,FALSE),0))</f>
        <v/>
      </c>
      <c r="K418" s="40">
        <f>IF(I418="","",ROUND(G418*J418,2))</f>
        <v/>
      </c>
      <c r="L418" s="40">
        <f>IF(I418="","",I418-K418)</f>
        <v/>
      </c>
      <c r="M418" s="45">
        <f>IF(B418="","",YEAR(B418)*100+MONTH(B418))</f>
        <v/>
      </c>
    </row>
    <row r="419">
      <c r="A419" s="24" t="n"/>
      <c r="B419" s="43" t="n"/>
      <c r="C419" s="24" t="n"/>
      <c r="D419" s="24" t="n"/>
      <c r="E419" s="24" t="n"/>
      <c r="F419" s="44">
        <f>IF(E419="","",IFERROR(VLOOKUP(E419,Products!$A$5:$B$204,2,FALSE),"SKU not found"))</f>
        <v/>
      </c>
      <c r="G419" s="25" t="n"/>
      <c r="H419" s="30" t="n"/>
      <c r="I419" s="40">
        <f>IF(OR(E419="",G419=""),"",ROUND(G419*H419,2))</f>
        <v/>
      </c>
      <c r="J419" s="40">
        <f>IF(E419="","",IFERROR(VLOOKUP(E419,Products!$A$5:$F$204,6,FALSE),0))</f>
        <v/>
      </c>
      <c r="K419" s="40">
        <f>IF(I419="","",ROUND(G419*J419,2))</f>
        <v/>
      </c>
      <c r="L419" s="40">
        <f>IF(I419="","",I419-K419)</f>
        <v/>
      </c>
      <c r="M419" s="45">
        <f>IF(B419="","",YEAR(B419)*100+MONTH(B419))</f>
        <v/>
      </c>
    </row>
    <row r="420">
      <c r="A420" s="24" t="n"/>
      <c r="B420" s="43" t="n"/>
      <c r="C420" s="24" t="n"/>
      <c r="D420" s="24" t="n"/>
      <c r="E420" s="24" t="n"/>
      <c r="F420" s="44">
        <f>IF(E420="","",IFERROR(VLOOKUP(E420,Products!$A$5:$B$204,2,FALSE),"SKU not found"))</f>
        <v/>
      </c>
      <c r="G420" s="25" t="n"/>
      <c r="H420" s="30" t="n"/>
      <c r="I420" s="40">
        <f>IF(OR(E420="",G420=""),"",ROUND(G420*H420,2))</f>
        <v/>
      </c>
      <c r="J420" s="40">
        <f>IF(E420="","",IFERROR(VLOOKUP(E420,Products!$A$5:$F$204,6,FALSE),0))</f>
        <v/>
      </c>
      <c r="K420" s="40">
        <f>IF(I420="","",ROUND(G420*J420,2))</f>
        <v/>
      </c>
      <c r="L420" s="40">
        <f>IF(I420="","",I420-K420)</f>
        <v/>
      </c>
      <c r="M420" s="45">
        <f>IF(B420="","",YEAR(B420)*100+MONTH(B420))</f>
        <v/>
      </c>
    </row>
    <row r="421">
      <c r="A421" s="24" t="n"/>
      <c r="B421" s="43" t="n"/>
      <c r="C421" s="24" t="n"/>
      <c r="D421" s="24" t="n"/>
      <c r="E421" s="24" t="n"/>
      <c r="F421" s="44">
        <f>IF(E421="","",IFERROR(VLOOKUP(E421,Products!$A$5:$B$204,2,FALSE),"SKU not found"))</f>
        <v/>
      </c>
      <c r="G421" s="25" t="n"/>
      <c r="H421" s="30" t="n"/>
      <c r="I421" s="40">
        <f>IF(OR(E421="",G421=""),"",ROUND(G421*H421,2))</f>
        <v/>
      </c>
      <c r="J421" s="40">
        <f>IF(E421="","",IFERROR(VLOOKUP(E421,Products!$A$5:$F$204,6,FALSE),0))</f>
        <v/>
      </c>
      <c r="K421" s="40">
        <f>IF(I421="","",ROUND(G421*J421,2))</f>
        <v/>
      </c>
      <c r="L421" s="40">
        <f>IF(I421="","",I421-K421)</f>
        <v/>
      </c>
      <c r="M421" s="45">
        <f>IF(B421="","",YEAR(B421)*100+MONTH(B421))</f>
        <v/>
      </c>
    </row>
    <row r="422">
      <c r="A422" s="24" t="n"/>
      <c r="B422" s="43" t="n"/>
      <c r="C422" s="24" t="n"/>
      <c r="D422" s="24" t="n"/>
      <c r="E422" s="24" t="n"/>
      <c r="F422" s="44">
        <f>IF(E422="","",IFERROR(VLOOKUP(E422,Products!$A$5:$B$204,2,FALSE),"SKU not found"))</f>
        <v/>
      </c>
      <c r="G422" s="25" t="n"/>
      <c r="H422" s="30" t="n"/>
      <c r="I422" s="40">
        <f>IF(OR(E422="",G422=""),"",ROUND(G422*H422,2))</f>
        <v/>
      </c>
      <c r="J422" s="40">
        <f>IF(E422="","",IFERROR(VLOOKUP(E422,Products!$A$5:$F$204,6,FALSE),0))</f>
        <v/>
      </c>
      <c r="K422" s="40">
        <f>IF(I422="","",ROUND(G422*J422,2))</f>
        <v/>
      </c>
      <c r="L422" s="40">
        <f>IF(I422="","",I422-K422)</f>
        <v/>
      </c>
      <c r="M422" s="45">
        <f>IF(B422="","",YEAR(B422)*100+MONTH(B422))</f>
        <v/>
      </c>
    </row>
    <row r="423">
      <c r="A423" s="24" t="n"/>
      <c r="B423" s="43" t="n"/>
      <c r="C423" s="24" t="n"/>
      <c r="D423" s="24" t="n"/>
      <c r="E423" s="24" t="n"/>
      <c r="F423" s="44">
        <f>IF(E423="","",IFERROR(VLOOKUP(E423,Products!$A$5:$B$204,2,FALSE),"SKU not found"))</f>
        <v/>
      </c>
      <c r="G423" s="25" t="n"/>
      <c r="H423" s="30" t="n"/>
      <c r="I423" s="40">
        <f>IF(OR(E423="",G423=""),"",ROUND(G423*H423,2))</f>
        <v/>
      </c>
      <c r="J423" s="40">
        <f>IF(E423="","",IFERROR(VLOOKUP(E423,Products!$A$5:$F$204,6,FALSE),0))</f>
        <v/>
      </c>
      <c r="K423" s="40">
        <f>IF(I423="","",ROUND(G423*J423,2))</f>
        <v/>
      </c>
      <c r="L423" s="40">
        <f>IF(I423="","",I423-K423)</f>
        <v/>
      </c>
      <c r="M423" s="45">
        <f>IF(B423="","",YEAR(B423)*100+MONTH(B423))</f>
        <v/>
      </c>
    </row>
    <row r="424">
      <c r="A424" s="24" t="n"/>
      <c r="B424" s="43" t="n"/>
      <c r="C424" s="24" t="n"/>
      <c r="D424" s="24" t="n"/>
      <c r="E424" s="24" t="n"/>
      <c r="F424" s="44">
        <f>IF(E424="","",IFERROR(VLOOKUP(E424,Products!$A$5:$B$204,2,FALSE),"SKU not found"))</f>
        <v/>
      </c>
      <c r="G424" s="25" t="n"/>
      <c r="H424" s="30" t="n"/>
      <c r="I424" s="40">
        <f>IF(OR(E424="",G424=""),"",ROUND(G424*H424,2))</f>
        <v/>
      </c>
      <c r="J424" s="40">
        <f>IF(E424="","",IFERROR(VLOOKUP(E424,Products!$A$5:$F$204,6,FALSE),0))</f>
        <v/>
      </c>
      <c r="K424" s="40">
        <f>IF(I424="","",ROUND(G424*J424,2))</f>
        <v/>
      </c>
      <c r="L424" s="40">
        <f>IF(I424="","",I424-K424)</f>
        <v/>
      </c>
      <c r="M424" s="45">
        <f>IF(B424="","",YEAR(B424)*100+MONTH(B424))</f>
        <v/>
      </c>
    </row>
    <row r="425">
      <c r="A425" s="24" t="n"/>
      <c r="B425" s="43" t="n"/>
      <c r="C425" s="24" t="n"/>
      <c r="D425" s="24" t="n"/>
      <c r="E425" s="24" t="n"/>
      <c r="F425" s="44">
        <f>IF(E425="","",IFERROR(VLOOKUP(E425,Products!$A$5:$B$204,2,FALSE),"SKU not found"))</f>
        <v/>
      </c>
      <c r="G425" s="25" t="n"/>
      <c r="H425" s="30" t="n"/>
      <c r="I425" s="40">
        <f>IF(OR(E425="",G425=""),"",ROUND(G425*H425,2))</f>
        <v/>
      </c>
      <c r="J425" s="40">
        <f>IF(E425="","",IFERROR(VLOOKUP(E425,Products!$A$5:$F$204,6,FALSE),0))</f>
        <v/>
      </c>
      <c r="K425" s="40">
        <f>IF(I425="","",ROUND(G425*J425,2))</f>
        <v/>
      </c>
      <c r="L425" s="40">
        <f>IF(I425="","",I425-K425)</f>
        <v/>
      </c>
      <c r="M425" s="45">
        <f>IF(B425="","",YEAR(B425)*100+MONTH(B425))</f>
        <v/>
      </c>
    </row>
    <row r="426">
      <c r="A426" s="24" t="n"/>
      <c r="B426" s="43" t="n"/>
      <c r="C426" s="24" t="n"/>
      <c r="D426" s="24" t="n"/>
      <c r="E426" s="24" t="n"/>
      <c r="F426" s="44">
        <f>IF(E426="","",IFERROR(VLOOKUP(E426,Products!$A$5:$B$204,2,FALSE),"SKU not found"))</f>
        <v/>
      </c>
      <c r="G426" s="25" t="n"/>
      <c r="H426" s="30" t="n"/>
      <c r="I426" s="40">
        <f>IF(OR(E426="",G426=""),"",ROUND(G426*H426,2))</f>
        <v/>
      </c>
      <c r="J426" s="40">
        <f>IF(E426="","",IFERROR(VLOOKUP(E426,Products!$A$5:$F$204,6,FALSE),0))</f>
        <v/>
      </c>
      <c r="K426" s="40">
        <f>IF(I426="","",ROUND(G426*J426,2))</f>
        <v/>
      </c>
      <c r="L426" s="40">
        <f>IF(I426="","",I426-K426)</f>
        <v/>
      </c>
      <c r="M426" s="45">
        <f>IF(B426="","",YEAR(B426)*100+MONTH(B426))</f>
        <v/>
      </c>
    </row>
    <row r="427">
      <c r="A427" s="24" t="n"/>
      <c r="B427" s="43" t="n"/>
      <c r="C427" s="24" t="n"/>
      <c r="D427" s="24" t="n"/>
      <c r="E427" s="24" t="n"/>
      <c r="F427" s="44">
        <f>IF(E427="","",IFERROR(VLOOKUP(E427,Products!$A$5:$B$204,2,FALSE),"SKU not found"))</f>
        <v/>
      </c>
      <c r="G427" s="25" t="n"/>
      <c r="H427" s="30" t="n"/>
      <c r="I427" s="40">
        <f>IF(OR(E427="",G427=""),"",ROUND(G427*H427,2))</f>
        <v/>
      </c>
      <c r="J427" s="40">
        <f>IF(E427="","",IFERROR(VLOOKUP(E427,Products!$A$5:$F$204,6,FALSE),0))</f>
        <v/>
      </c>
      <c r="K427" s="40">
        <f>IF(I427="","",ROUND(G427*J427,2))</f>
        <v/>
      </c>
      <c r="L427" s="40">
        <f>IF(I427="","",I427-K427)</f>
        <v/>
      </c>
      <c r="M427" s="45">
        <f>IF(B427="","",YEAR(B427)*100+MONTH(B427))</f>
        <v/>
      </c>
    </row>
    <row r="428">
      <c r="A428" s="24" t="n"/>
      <c r="B428" s="43" t="n"/>
      <c r="C428" s="24" t="n"/>
      <c r="D428" s="24" t="n"/>
      <c r="E428" s="24" t="n"/>
      <c r="F428" s="44">
        <f>IF(E428="","",IFERROR(VLOOKUP(E428,Products!$A$5:$B$204,2,FALSE),"SKU not found"))</f>
        <v/>
      </c>
      <c r="G428" s="25" t="n"/>
      <c r="H428" s="30" t="n"/>
      <c r="I428" s="40">
        <f>IF(OR(E428="",G428=""),"",ROUND(G428*H428,2))</f>
        <v/>
      </c>
      <c r="J428" s="40">
        <f>IF(E428="","",IFERROR(VLOOKUP(E428,Products!$A$5:$F$204,6,FALSE),0))</f>
        <v/>
      </c>
      <c r="K428" s="40">
        <f>IF(I428="","",ROUND(G428*J428,2))</f>
        <v/>
      </c>
      <c r="L428" s="40">
        <f>IF(I428="","",I428-K428)</f>
        <v/>
      </c>
      <c r="M428" s="45">
        <f>IF(B428="","",YEAR(B428)*100+MONTH(B428))</f>
        <v/>
      </c>
    </row>
    <row r="429">
      <c r="A429" s="24" t="n"/>
      <c r="B429" s="43" t="n"/>
      <c r="C429" s="24" t="n"/>
      <c r="D429" s="24" t="n"/>
      <c r="E429" s="24" t="n"/>
      <c r="F429" s="44">
        <f>IF(E429="","",IFERROR(VLOOKUP(E429,Products!$A$5:$B$204,2,FALSE),"SKU not found"))</f>
        <v/>
      </c>
      <c r="G429" s="25" t="n"/>
      <c r="H429" s="30" t="n"/>
      <c r="I429" s="40">
        <f>IF(OR(E429="",G429=""),"",ROUND(G429*H429,2))</f>
        <v/>
      </c>
      <c r="J429" s="40">
        <f>IF(E429="","",IFERROR(VLOOKUP(E429,Products!$A$5:$F$204,6,FALSE),0))</f>
        <v/>
      </c>
      <c r="K429" s="40">
        <f>IF(I429="","",ROUND(G429*J429,2))</f>
        <v/>
      </c>
      <c r="L429" s="40">
        <f>IF(I429="","",I429-K429)</f>
        <v/>
      </c>
      <c r="M429" s="45">
        <f>IF(B429="","",YEAR(B429)*100+MONTH(B429))</f>
        <v/>
      </c>
    </row>
    <row r="430">
      <c r="A430" s="24" t="n"/>
      <c r="B430" s="43" t="n"/>
      <c r="C430" s="24" t="n"/>
      <c r="D430" s="24" t="n"/>
      <c r="E430" s="24" t="n"/>
      <c r="F430" s="44">
        <f>IF(E430="","",IFERROR(VLOOKUP(E430,Products!$A$5:$B$204,2,FALSE),"SKU not found"))</f>
        <v/>
      </c>
      <c r="G430" s="25" t="n"/>
      <c r="H430" s="30" t="n"/>
      <c r="I430" s="40">
        <f>IF(OR(E430="",G430=""),"",ROUND(G430*H430,2))</f>
        <v/>
      </c>
      <c r="J430" s="40">
        <f>IF(E430="","",IFERROR(VLOOKUP(E430,Products!$A$5:$F$204,6,FALSE),0))</f>
        <v/>
      </c>
      <c r="K430" s="40">
        <f>IF(I430="","",ROUND(G430*J430,2))</f>
        <v/>
      </c>
      <c r="L430" s="40">
        <f>IF(I430="","",I430-K430)</f>
        <v/>
      </c>
      <c r="M430" s="45">
        <f>IF(B430="","",YEAR(B430)*100+MONTH(B430))</f>
        <v/>
      </c>
    </row>
    <row r="431">
      <c r="A431" s="24" t="n"/>
      <c r="B431" s="43" t="n"/>
      <c r="C431" s="24" t="n"/>
      <c r="D431" s="24" t="n"/>
      <c r="E431" s="24" t="n"/>
      <c r="F431" s="44">
        <f>IF(E431="","",IFERROR(VLOOKUP(E431,Products!$A$5:$B$204,2,FALSE),"SKU not found"))</f>
        <v/>
      </c>
      <c r="G431" s="25" t="n"/>
      <c r="H431" s="30" t="n"/>
      <c r="I431" s="40">
        <f>IF(OR(E431="",G431=""),"",ROUND(G431*H431,2))</f>
        <v/>
      </c>
      <c r="J431" s="40">
        <f>IF(E431="","",IFERROR(VLOOKUP(E431,Products!$A$5:$F$204,6,FALSE),0))</f>
        <v/>
      </c>
      <c r="K431" s="40">
        <f>IF(I431="","",ROUND(G431*J431,2))</f>
        <v/>
      </c>
      <c r="L431" s="40">
        <f>IF(I431="","",I431-K431)</f>
        <v/>
      </c>
      <c r="M431" s="45">
        <f>IF(B431="","",YEAR(B431)*100+MONTH(B431))</f>
        <v/>
      </c>
    </row>
    <row r="432">
      <c r="A432" s="24" t="n"/>
      <c r="B432" s="43" t="n"/>
      <c r="C432" s="24" t="n"/>
      <c r="D432" s="24" t="n"/>
      <c r="E432" s="24" t="n"/>
      <c r="F432" s="44">
        <f>IF(E432="","",IFERROR(VLOOKUP(E432,Products!$A$5:$B$204,2,FALSE),"SKU not found"))</f>
        <v/>
      </c>
      <c r="G432" s="25" t="n"/>
      <c r="H432" s="30" t="n"/>
      <c r="I432" s="40">
        <f>IF(OR(E432="",G432=""),"",ROUND(G432*H432,2))</f>
        <v/>
      </c>
      <c r="J432" s="40">
        <f>IF(E432="","",IFERROR(VLOOKUP(E432,Products!$A$5:$F$204,6,FALSE),0))</f>
        <v/>
      </c>
      <c r="K432" s="40">
        <f>IF(I432="","",ROUND(G432*J432,2))</f>
        <v/>
      </c>
      <c r="L432" s="40">
        <f>IF(I432="","",I432-K432)</f>
        <v/>
      </c>
      <c r="M432" s="45">
        <f>IF(B432="","",YEAR(B432)*100+MONTH(B432))</f>
        <v/>
      </c>
    </row>
    <row r="433">
      <c r="A433" s="24" t="n"/>
      <c r="B433" s="43" t="n"/>
      <c r="C433" s="24" t="n"/>
      <c r="D433" s="24" t="n"/>
      <c r="E433" s="24" t="n"/>
      <c r="F433" s="44">
        <f>IF(E433="","",IFERROR(VLOOKUP(E433,Products!$A$5:$B$204,2,FALSE),"SKU not found"))</f>
        <v/>
      </c>
      <c r="G433" s="25" t="n"/>
      <c r="H433" s="30" t="n"/>
      <c r="I433" s="40">
        <f>IF(OR(E433="",G433=""),"",ROUND(G433*H433,2))</f>
        <v/>
      </c>
      <c r="J433" s="40">
        <f>IF(E433="","",IFERROR(VLOOKUP(E433,Products!$A$5:$F$204,6,FALSE),0))</f>
        <v/>
      </c>
      <c r="K433" s="40">
        <f>IF(I433="","",ROUND(G433*J433,2))</f>
        <v/>
      </c>
      <c r="L433" s="40">
        <f>IF(I433="","",I433-K433)</f>
        <v/>
      </c>
      <c r="M433" s="45">
        <f>IF(B433="","",YEAR(B433)*100+MONTH(B433))</f>
        <v/>
      </c>
    </row>
    <row r="434">
      <c r="A434" s="24" t="n"/>
      <c r="B434" s="43" t="n"/>
      <c r="C434" s="24" t="n"/>
      <c r="D434" s="24" t="n"/>
      <c r="E434" s="24" t="n"/>
      <c r="F434" s="44">
        <f>IF(E434="","",IFERROR(VLOOKUP(E434,Products!$A$5:$B$204,2,FALSE),"SKU not found"))</f>
        <v/>
      </c>
      <c r="G434" s="25" t="n"/>
      <c r="H434" s="30" t="n"/>
      <c r="I434" s="40">
        <f>IF(OR(E434="",G434=""),"",ROUND(G434*H434,2))</f>
        <v/>
      </c>
      <c r="J434" s="40">
        <f>IF(E434="","",IFERROR(VLOOKUP(E434,Products!$A$5:$F$204,6,FALSE),0))</f>
        <v/>
      </c>
      <c r="K434" s="40">
        <f>IF(I434="","",ROUND(G434*J434,2))</f>
        <v/>
      </c>
      <c r="L434" s="40">
        <f>IF(I434="","",I434-K434)</f>
        <v/>
      </c>
      <c r="M434" s="45">
        <f>IF(B434="","",YEAR(B434)*100+MONTH(B434))</f>
        <v/>
      </c>
    </row>
    <row r="435">
      <c r="A435" s="24" t="n"/>
      <c r="B435" s="43" t="n"/>
      <c r="C435" s="24" t="n"/>
      <c r="D435" s="24" t="n"/>
      <c r="E435" s="24" t="n"/>
      <c r="F435" s="44">
        <f>IF(E435="","",IFERROR(VLOOKUP(E435,Products!$A$5:$B$204,2,FALSE),"SKU not found"))</f>
        <v/>
      </c>
      <c r="G435" s="25" t="n"/>
      <c r="H435" s="30" t="n"/>
      <c r="I435" s="40">
        <f>IF(OR(E435="",G435=""),"",ROUND(G435*H435,2))</f>
        <v/>
      </c>
      <c r="J435" s="40">
        <f>IF(E435="","",IFERROR(VLOOKUP(E435,Products!$A$5:$F$204,6,FALSE),0))</f>
        <v/>
      </c>
      <c r="K435" s="40">
        <f>IF(I435="","",ROUND(G435*J435,2))</f>
        <v/>
      </c>
      <c r="L435" s="40">
        <f>IF(I435="","",I435-K435)</f>
        <v/>
      </c>
      <c r="M435" s="45">
        <f>IF(B435="","",YEAR(B435)*100+MONTH(B435))</f>
        <v/>
      </c>
    </row>
    <row r="436">
      <c r="A436" s="24" t="n"/>
      <c r="B436" s="43" t="n"/>
      <c r="C436" s="24" t="n"/>
      <c r="D436" s="24" t="n"/>
      <c r="E436" s="24" t="n"/>
      <c r="F436" s="44">
        <f>IF(E436="","",IFERROR(VLOOKUP(E436,Products!$A$5:$B$204,2,FALSE),"SKU not found"))</f>
        <v/>
      </c>
      <c r="G436" s="25" t="n"/>
      <c r="H436" s="30" t="n"/>
      <c r="I436" s="40">
        <f>IF(OR(E436="",G436=""),"",ROUND(G436*H436,2))</f>
        <v/>
      </c>
      <c r="J436" s="40">
        <f>IF(E436="","",IFERROR(VLOOKUP(E436,Products!$A$5:$F$204,6,FALSE),0))</f>
        <v/>
      </c>
      <c r="K436" s="40">
        <f>IF(I436="","",ROUND(G436*J436,2))</f>
        <v/>
      </c>
      <c r="L436" s="40">
        <f>IF(I436="","",I436-K436)</f>
        <v/>
      </c>
      <c r="M436" s="45">
        <f>IF(B436="","",YEAR(B436)*100+MONTH(B436))</f>
        <v/>
      </c>
    </row>
    <row r="437">
      <c r="A437" s="24" t="n"/>
      <c r="B437" s="43" t="n"/>
      <c r="C437" s="24" t="n"/>
      <c r="D437" s="24" t="n"/>
      <c r="E437" s="24" t="n"/>
      <c r="F437" s="44">
        <f>IF(E437="","",IFERROR(VLOOKUP(E437,Products!$A$5:$B$204,2,FALSE),"SKU not found"))</f>
        <v/>
      </c>
      <c r="G437" s="25" t="n"/>
      <c r="H437" s="30" t="n"/>
      <c r="I437" s="40">
        <f>IF(OR(E437="",G437=""),"",ROUND(G437*H437,2))</f>
        <v/>
      </c>
      <c r="J437" s="40">
        <f>IF(E437="","",IFERROR(VLOOKUP(E437,Products!$A$5:$F$204,6,FALSE),0))</f>
        <v/>
      </c>
      <c r="K437" s="40">
        <f>IF(I437="","",ROUND(G437*J437,2))</f>
        <v/>
      </c>
      <c r="L437" s="40">
        <f>IF(I437="","",I437-K437)</f>
        <v/>
      </c>
      <c r="M437" s="45">
        <f>IF(B437="","",YEAR(B437)*100+MONTH(B437))</f>
        <v/>
      </c>
    </row>
    <row r="438">
      <c r="A438" s="24" t="n"/>
      <c r="B438" s="43" t="n"/>
      <c r="C438" s="24" t="n"/>
      <c r="D438" s="24" t="n"/>
      <c r="E438" s="24" t="n"/>
      <c r="F438" s="44">
        <f>IF(E438="","",IFERROR(VLOOKUP(E438,Products!$A$5:$B$204,2,FALSE),"SKU not found"))</f>
        <v/>
      </c>
      <c r="G438" s="25" t="n"/>
      <c r="H438" s="30" t="n"/>
      <c r="I438" s="40">
        <f>IF(OR(E438="",G438=""),"",ROUND(G438*H438,2))</f>
        <v/>
      </c>
      <c r="J438" s="40">
        <f>IF(E438="","",IFERROR(VLOOKUP(E438,Products!$A$5:$F$204,6,FALSE),0))</f>
        <v/>
      </c>
      <c r="K438" s="40">
        <f>IF(I438="","",ROUND(G438*J438,2))</f>
        <v/>
      </c>
      <c r="L438" s="40">
        <f>IF(I438="","",I438-K438)</f>
        <v/>
      </c>
      <c r="M438" s="45">
        <f>IF(B438="","",YEAR(B438)*100+MONTH(B438))</f>
        <v/>
      </c>
    </row>
    <row r="439">
      <c r="A439" s="24" t="n"/>
      <c r="B439" s="43" t="n"/>
      <c r="C439" s="24" t="n"/>
      <c r="D439" s="24" t="n"/>
      <c r="E439" s="24" t="n"/>
      <c r="F439" s="44">
        <f>IF(E439="","",IFERROR(VLOOKUP(E439,Products!$A$5:$B$204,2,FALSE),"SKU not found"))</f>
        <v/>
      </c>
      <c r="G439" s="25" t="n"/>
      <c r="H439" s="30" t="n"/>
      <c r="I439" s="40">
        <f>IF(OR(E439="",G439=""),"",ROUND(G439*H439,2))</f>
        <v/>
      </c>
      <c r="J439" s="40">
        <f>IF(E439="","",IFERROR(VLOOKUP(E439,Products!$A$5:$F$204,6,FALSE),0))</f>
        <v/>
      </c>
      <c r="K439" s="40">
        <f>IF(I439="","",ROUND(G439*J439,2))</f>
        <v/>
      </c>
      <c r="L439" s="40">
        <f>IF(I439="","",I439-K439)</f>
        <v/>
      </c>
      <c r="M439" s="45">
        <f>IF(B439="","",YEAR(B439)*100+MONTH(B439))</f>
        <v/>
      </c>
    </row>
    <row r="440">
      <c r="A440" s="24" t="n"/>
      <c r="B440" s="43" t="n"/>
      <c r="C440" s="24" t="n"/>
      <c r="D440" s="24" t="n"/>
      <c r="E440" s="24" t="n"/>
      <c r="F440" s="44">
        <f>IF(E440="","",IFERROR(VLOOKUP(E440,Products!$A$5:$B$204,2,FALSE),"SKU not found"))</f>
        <v/>
      </c>
      <c r="G440" s="25" t="n"/>
      <c r="H440" s="30" t="n"/>
      <c r="I440" s="40">
        <f>IF(OR(E440="",G440=""),"",ROUND(G440*H440,2))</f>
        <v/>
      </c>
      <c r="J440" s="40">
        <f>IF(E440="","",IFERROR(VLOOKUP(E440,Products!$A$5:$F$204,6,FALSE),0))</f>
        <v/>
      </c>
      <c r="K440" s="40">
        <f>IF(I440="","",ROUND(G440*J440,2))</f>
        <v/>
      </c>
      <c r="L440" s="40">
        <f>IF(I440="","",I440-K440)</f>
        <v/>
      </c>
      <c r="M440" s="45">
        <f>IF(B440="","",YEAR(B440)*100+MONTH(B440))</f>
        <v/>
      </c>
    </row>
    <row r="441">
      <c r="A441" s="24" t="n"/>
      <c r="B441" s="43" t="n"/>
      <c r="C441" s="24" t="n"/>
      <c r="D441" s="24" t="n"/>
      <c r="E441" s="24" t="n"/>
      <c r="F441" s="44">
        <f>IF(E441="","",IFERROR(VLOOKUP(E441,Products!$A$5:$B$204,2,FALSE),"SKU not found"))</f>
        <v/>
      </c>
      <c r="G441" s="25" t="n"/>
      <c r="H441" s="30" t="n"/>
      <c r="I441" s="40">
        <f>IF(OR(E441="",G441=""),"",ROUND(G441*H441,2))</f>
        <v/>
      </c>
      <c r="J441" s="40">
        <f>IF(E441="","",IFERROR(VLOOKUP(E441,Products!$A$5:$F$204,6,FALSE),0))</f>
        <v/>
      </c>
      <c r="K441" s="40">
        <f>IF(I441="","",ROUND(G441*J441,2))</f>
        <v/>
      </c>
      <c r="L441" s="40">
        <f>IF(I441="","",I441-K441)</f>
        <v/>
      </c>
      <c r="M441" s="45">
        <f>IF(B441="","",YEAR(B441)*100+MONTH(B441))</f>
        <v/>
      </c>
    </row>
    <row r="442">
      <c r="A442" s="24" t="n"/>
      <c r="B442" s="43" t="n"/>
      <c r="C442" s="24" t="n"/>
      <c r="D442" s="24" t="n"/>
      <c r="E442" s="24" t="n"/>
      <c r="F442" s="44">
        <f>IF(E442="","",IFERROR(VLOOKUP(E442,Products!$A$5:$B$204,2,FALSE),"SKU not found"))</f>
        <v/>
      </c>
      <c r="G442" s="25" t="n"/>
      <c r="H442" s="30" t="n"/>
      <c r="I442" s="40">
        <f>IF(OR(E442="",G442=""),"",ROUND(G442*H442,2))</f>
        <v/>
      </c>
      <c r="J442" s="40">
        <f>IF(E442="","",IFERROR(VLOOKUP(E442,Products!$A$5:$F$204,6,FALSE),0))</f>
        <v/>
      </c>
      <c r="K442" s="40">
        <f>IF(I442="","",ROUND(G442*J442,2))</f>
        <v/>
      </c>
      <c r="L442" s="40">
        <f>IF(I442="","",I442-K442)</f>
        <v/>
      </c>
      <c r="M442" s="45">
        <f>IF(B442="","",YEAR(B442)*100+MONTH(B442))</f>
        <v/>
      </c>
    </row>
    <row r="443">
      <c r="A443" s="24" t="n"/>
      <c r="B443" s="43" t="n"/>
      <c r="C443" s="24" t="n"/>
      <c r="D443" s="24" t="n"/>
      <c r="E443" s="24" t="n"/>
      <c r="F443" s="44">
        <f>IF(E443="","",IFERROR(VLOOKUP(E443,Products!$A$5:$B$204,2,FALSE),"SKU not found"))</f>
        <v/>
      </c>
      <c r="G443" s="25" t="n"/>
      <c r="H443" s="30" t="n"/>
      <c r="I443" s="40">
        <f>IF(OR(E443="",G443=""),"",ROUND(G443*H443,2))</f>
        <v/>
      </c>
      <c r="J443" s="40">
        <f>IF(E443="","",IFERROR(VLOOKUP(E443,Products!$A$5:$F$204,6,FALSE),0))</f>
        <v/>
      </c>
      <c r="K443" s="40">
        <f>IF(I443="","",ROUND(G443*J443,2))</f>
        <v/>
      </c>
      <c r="L443" s="40">
        <f>IF(I443="","",I443-K443)</f>
        <v/>
      </c>
      <c r="M443" s="45">
        <f>IF(B443="","",YEAR(B443)*100+MONTH(B443))</f>
        <v/>
      </c>
    </row>
    <row r="444">
      <c r="A444" s="24" t="n"/>
      <c r="B444" s="43" t="n"/>
      <c r="C444" s="24" t="n"/>
      <c r="D444" s="24" t="n"/>
      <c r="E444" s="24" t="n"/>
      <c r="F444" s="44">
        <f>IF(E444="","",IFERROR(VLOOKUP(E444,Products!$A$5:$B$204,2,FALSE),"SKU not found"))</f>
        <v/>
      </c>
      <c r="G444" s="25" t="n"/>
      <c r="H444" s="30" t="n"/>
      <c r="I444" s="40">
        <f>IF(OR(E444="",G444=""),"",ROUND(G444*H444,2))</f>
        <v/>
      </c>
      <c r="J444" s="40">
        <f>IF(E444="","",IFERROR(VLOOKUP(E444,Products!$A$5:$F$204,6,FALSE),0))</f>
        <v/>
      </c>
      <c r="K444" s="40">
        <f>IF(I444="","",ROUND(G444*J444,2))</f>
        <v/>
      </c>
      <c r="L444" s="40">
        <f>IF(I444="","",I444-K444)</f>
        <v/>
      </c>
      <c r="M444" s="45">
        <f>IF(B444="","",YEAR(B444)*100+MONTH(B444))</f>
        <v/>
      </c>
    </row>
    <row r="445">
      <c r="A445" s="24" t="n"/>
      <c r="B445" s="43" t="n"/>
      <c r="C445" s="24" t="n"/>
      <c r="D445" s="24" t="n"/>
      <c r="E445" s="24" t="n"/>
      <c r="F445" s="44">
        <f>IF(E445="","",IFERROR(VLOOKUP(E445,Products!$A$5:$B$204,2,FALSE),"SKU not found"))</f>
        <v/>
      </c>
      <c r="G445" s="25" t="n"/>
      <c r="H445" s="30" t="n"/>
      <c r="I445" s="40">
        <f>IF(OR(E445="",G445=""),"",ROUND(G445*H445,2))</f>
        <v/>
      </c>
      <c r="J445" s="40">
        <f>IF(E445="","",IFERROR(VLOOKUP(E445,Products!$A$5:$F$204,6,FALSE),0))</f>
        <v/>
      </c>
      <c r="K445" s="40">
        <f>IF(I445="","",ROUND(G445*J445,2))</f>
        <v/>
      </c>
      <c r="L445" s="40">
        <f>IF(I445="","",I445-K445)</f>
        <v/>
      </c>
      <c r="M445" s="45">
        <f>IF(B445="","",YEAR(B445)*100+MONTH(B445))</f>
        <v/>
      </c>
    </row>
    <row r="446">
      <c r="A446" s="24" t="n"/>
      <c r="B446" s="43" t="n"/>
      <c r="C446" s="24" t="n"/>
      <c r="D446" s="24" t="n"/>
      <c r="E446" s="24" t="n"/>
      <c r="F446" s="44">
        <f>IF(E446="","",IFERROR(VLOOKUP(E446,Products!$A$5:$B$204,2,FALSE),"SKU not found"))</f>
        <v/>
      </c>
      <c r="G446" s="25" t="n"/>
      <c r="H446" s="30" t="n"/>
      <c r="I446" s="40">
        <f>IF(OR(E446="",G446=""),"",ROUND(G446*H446,2))</f>
        <v/>
      </c>
      <c r="J446" s="40">
        <f>IF(E446="","",IFERROR(VLOOKUP(E446,Products!$A$5:$F$204,6,FALSE),0))</f>
        <v/>
      </c>
      <c r="K446" s="40">
        <f>IF(I446="","",ROUND(G446*J446,2))</f>
        <v/>
      </c>
      <c r="L446" s="40">
        <f>IF(I446="","",I446-K446)</f>
        <v/>
      </c>
      <c r="M446" s="45">
        <f>IF(B446="","",YEAR(B446)*100+MONTH(B446))</f>
        <v/>
      </c>
    </row>
    <row r="447">
      <c r="A447" s="24" t="n"/>
      <c r="B447" s="43" t="n"/>
      <c r="C447" s="24" t="n"/>
      <c r="D447" s="24" t="n"/>
      <c r="E447" s="24" t="n"/>
      <c r="F447" s="44">
        <f>IF(E447="","",IFERROR(VLOOKUP(E447,Products!$A$5:$B$204,2,FALSE),"SKU not found"))</f>
        <v/>
      </c>
      <c r="G447" s="25" t="n"/>
      <c r="H447" s="30" t="n"/>
      <c r="I447" s="40">
        <f>IF(OR(E447="",G447=""),"",ROUND(G447*H447,2))</f>
        <v/>
      </c>
      <c r="J447" s="40">
        <f>IF(E447="","",IFERROR(VLOOKUP(E447,Products!$A$5:$F$204,6,FALSE),0))</f>
        <v/>
      </c>
      <c r="K447" s="40">
        <f>IF(I447="","",ROUND(G447*J447,2))</f>
        <v/>
      </c>
      <c r="L447" s="40">
        <f>IF(I447="","",I447-K447)</f>
        <v/>
      </c>
      <c r="M447" s="45">
        <f>IF(B447="","",YEAR(B447)*100+MONTH(B447))</f>
        <v/>
      </c>
    </row>
    <row r="448">
      <c r="A448" s="24" t="n"/>
      <c r="B448" s="43" t="n"/>
      <c r="C448" s="24" t="n"/>
      <c r="D448" s="24" t="n"/>
      <c r="E448" s="24" t="n"/>
      <c r="F448" s="44">
        <f>IF(E448="","",IFERROR(VLOOKUP(E448,Products!$A$5:$B$204,2,FALSE),"SKU not found"))</f>
        <v/>
      </c>
      <c r="G448" s="25" t="n"/>
      <c r="H448" s="30" t="n"/>
      <c r="I448" s="40">
        <f>IF(OR(E448="",G448=""),"",ROUND(G448*H448,2))</f>
        <v/>
      </c>
      <c r="J448" s="40">
        <f>IF(E448="","",IFERROR(VLOOKUP(E448,Products!$A$5:$F$204,6,FALSE),0))</f>
        <v/>
      </c>
      <c r="K448" s="40">
        <f>IF(I448="","",ROUND(G448*J448,2))</f>
        <v/>
      </c>
      <c r="L448" s="40">
        <f>IF(I448="","",I448-K448)</f>
        <v/>
      </c>
      <c r="M448" s="45">
        <f>IF(B448="","",YEAR(B448)*100+MONTH(B448))</f>
        <v/>
      </c>
    </row>
    <row r="449">
      <c r="A449" s="24" t="n"/>
      <c r="B449" s="43" t="n"/>
      <c r="C449" s="24" t="n"/>
      <c r="D449" s="24" t="n"/>
      <c r="E449" s="24" t="n"/>
      <c r="F449" s="44">
        <f>IF(E449="","",IFERROR(VLOOKUP(E449,Products!$A$5:$B$204,2,FALSE),"SKU not found"))</f>
        <v/>
      </c>
      <c r="G449" s="25" t="n"/>
      <c r="H449" s="30" t="n"/>
      <c r="I449" s="40">
        <f>IF(OR(E449="",G449=""),"",ROUND(G449*H449,2))</f>
        <v/>
      </c>
      <c r="J449" s="40">
        <f>IF(E449="","",IFERROR(VLOOKUP(E449,Products!$A$5:$F$204,6,FALSE),0))</f>
        <v/>
      </c>
      <c r="K449" s="40">
        <f>IF(I449="","",ROUND(G449*J449,2))</f>
        <v/>
      </c>
      <c r="L449" s="40">
        <f>IF(I449="","",I449-K449)</f>
        <v/>
      </c>
      <c r="M449" s="45">
        <f>IF(B449="","",YEAR(B449)*100+MONTH(B449))</f>
        <v/>
      </c>
    </row>
    <row r="450">
      <c r="A450" s="24" t="n"/>
      <c r="B450" s="43" t="n"/>
      <c r="C450" s="24" t="n"/>
      <c r="D450" s="24" t="n"/>
      <c r="E450" s="24" t="n"/>
      <c r="F450" s="44">
        <f>IF(E450="","",IFERROR(VLOOKUP(E450,Products!$A$5:$B$204,2,FALSE),"SKU not found"))</f>
        <v/>
      </c>
      <c r="G450" s="25" t="n"/>
      <c r="H450" s="30" t="n"/>
      <c r="I450" s="40">
        <f>IF(OR(E450="",G450=""),"",ROUND(G450*H450,2))</f>
        <v/>
      </c>
      <c r="J450" s="40">
        <f>IF(E450="","",IFERROR(VLOOKUP(E450,Products!$A$5:$F$204,6,FALSE),0))</f>
        <v/>
      </c>
      <c r="K450" s="40">
        <f>IF(I450="","",ROUND(G450*J450,2))</f>
        <v/>
      </c>
      <c r="L450" s="40">
        <f>IF(I450="","",I450-K450)</f>
        <v/>
      </c>
      <c r="M450" s="45">
        <f>IF(B450="","",YEAR(B450)*100+MONTH(B450))</f>
        <v/>
      </c>
    </row>
    <row r="451">
      <c r="A451" s="24" t="n"/>
      <c r="B451" s="43" t="n"/>
      <c r="C451" s="24" t="n"/>
      <c r="D451" s="24" t="n"/>
      <c r="E451" s="24" t="n"/>
      <c r="F451" s="44">
        <f>IF(E451="","",IFERROR(VLOOKUP(E451,Products!$A$5:$B$204,2,FALSE),"SKU not found"))</f>
        <v/>
      </c>
      <c r="G451" s="25" t="n"/>
      <c r="H451" s="30" t="n"/>
      <c r="I451" s="40">
        <f>IF(OR(E451="",G451=""),"",ROUND(G451*H451,2))</f>
        <v/>
      </c>
      <c r="J451" s="40">
        <f>IF(E451="","",IFERROR(VLOOKUP(E451,Products!$A$5:$F$204,6,FALSE),0))</f>
        <v/>
      </c>
      <c r="K451" s="40">
        <f>IF(I451="","",ROUND(G451*J451,2))</f>
        <v/>
      </c>
      <c r="L451" s="40">
        <f>IF(I451="","",I451-K451)</f>
        <v/>
      </c>
      <c r="M451" s="45">
        <f>IF(B451="","",YEAR(B451)*100+MONTH(B451))</f>
        <v/>
      </c>
    </row>
    <row r="452">
      <c r="A452" s="24" t="n"/>
      <c r="B452" s="43" t="n"/>
      <c r="C452" s="24" t="n"/>
      <c r="D452" s="24" t="n"/>
      <c r="E452" s="24" t="n"/>
      <c r="F452" s="44">
        <f>IF(E452="","",IFERROR(VLOOKUP(E452,Products!$A$5:$B$204,2,FALSE),"SKU not found"))</f>
        <v/>
      </c>
      <c r="G452" s="25" t="n"/>
      <c r="H452" s="30" t="n"/>
      <c r="I452" s="40">
        <f>IF(OR(E452="",G452=""),"",ROUND(G452*H452,2))</f>
        <v/>
      </c>
      <c r="J452" s="40">
        <f>IF(E452="","",IFERROR(VLOOKUP(E452,Products!$A$5:$F$204,6,FALSE),0))</f>
        <v/>
      </c>
      <c r="K452" s="40">
        <f>IF(I452="","",ROUND(G452*J452,2))</f>
        <v/>
      </c>
      <c r="L452" s="40">
        <f>IF(I452="","",I452-K452)</f>
        <v/>
      </c>
      <c r="M452" s="45">
        <f>IF(B452="","",YEAR(B452)*100+MONTH(B452))</f>
        <v/>
      </c>
    </row>
    <row r="453">
      <c r="A453" s="24" t="n"/>
      <c r="B453" s="43" t="n"/>
      <c r="C453" s="24" t="n"/>
      <c r="D453" s="24" t="n"/>
      <c r="E453" s="24" t="n"/>
      <c r="F453" s="44">
        <f>IF(E453="","",IFERROR(VLOOKUP(E453,Products!$A$5:$B$204,2,FALSE),"SKU not found"))</f>
        <v/>
      </c>
      <c r="G453" s="25" t="n"/>
      <c r="H453" s="30" t="n"/>
      <c r="I453" s="40">
        <f>IF(OR(E453="",G453=""),"",ROUND(G453*H453,2))</f>
        <v/>
      </c>
      <c r="J453" s="40">
        <f>IF(E453="","",IFERROR(VLOOKUP(E453,Products!$A$5:$F$204,6,FALSE),0))</f>
        <v/>
      </c>
      <c r="K453" s="40">
        <f>IF(I453="","",ROUND(G453*J453,2))</f>
        <v/>
      </c>
      <c r="L453" s="40">
        <f>IF(I453="","",I453-K453)</f>
        <v/>
      </c>
      <c r="M453" s="45">
        <f>IF(B453="","",YEAR(B453)*100+MONTH(B453))</f>
        <v/>
      </c>
    </row>
    <row r="454">
      <c r="A454" s="24" t="n"/>
      <c r="B454" s="43" t="n"/>
      <c r="C454" s="24" t="n"/>
      <c r="D454" s="24" t="n"/>
      <c r="E454" s="24" t="n"/>
      <c r="F454" s="44">
        <f>IF(E454="","",IFERROR(VLOOKUP(E454,Products!$A$5:$B$204,2,FALSE),"SKU not found"))</f>
        <v/>
      </c>
      <c r="G454" s="25" t="n"/>
      <c r="H454" s="30" t="n"/>
      <c r="I454" s="40">
        <f>IF(OR(E454="",G454=""),"",ROUND(G454*H454,2))</f>
        <v/>
      </c>
      <c r="J454" s="40">
        <f>IF(E454="","",IFERROR(VLOOKUP(E454,Products!$A$5:$F$204,6,FALSE),0))</f>
        <v/>
      </c>
      <c r="K454" s="40">
        <f>IF(I454="","",ROUND(G454*J454,2))</f>
        <v/>
      </c>
      <c r="L454" s="40">
        <f>IF(I454="","",I454-K454)</f>
        <v/>
      </c>
      <c r="M454" s="45">
        <f>IF(B454="","",YEAR(B454)*100+MONTH(B454))</f>
        <v/>
      </c>
    </row>
    <row r="455">
      <c r="A455" s="24" t="n"/>
      <c r="B455" s="43" t="n"/>
      <c r="C455" s="24" t="n"/>
      <c r="D455" s="24" t="n"/>
      <c r="E455" s="24" t="n"/>
      <c r="F455" s="44">
        <f>IF(E455="","",IFERROR(VLOOKUP(E455,Products!$A$5:$B$204,2,FALSE),"SKU not found"))</f>
        <v/>
      </c>
      <c r="G455" s="25" t="n"/>
      <c r="H455" s="30" t="n"/>
      <c r="I455" s="40">
        <f>IF(OR(E455="",G455=""),"",ROUND(G455*H455,2))</f>
        <v/>
      </c>
      <c r="J455" s="40">
        <f>IF(E455="","",IFERROR(VLOOKUP(E455,Products!$A$5:$F$204,6,FALSE),0))</f>
        <v/>
      </c>
      <c r="K455" s="40">
        <f>IF(I455="","",ROUND(G455*J455,2))</f>
        <v/>
      </c>
      <c r="L455" s="40">
        <f>IF(I455="","",I455-K455)</f>
        <v/>
      </c>
      <c r="M455" s="45">
        <f>IF(B455="","",YEAR(B455)*100+MONTH(B455))</f>
        <v/>
      </c>
    </row>
    <row r="456">
      <c r="A456" s="24" t="n"/>
      <c r="B456" s="43" t="n"/>
      <c r="C456" s="24" t="n"/>
      <c r="D456" s="24" t="n"/>
      <c r="E456" s="24" t="n"/>
      <c r="F456" s="44">
        <f>IF(E456="","",IFERROR(VLOOKUP(E456,Products!$A$5:$B$204,2,FALSE),"SKU not found"))</f>
        <v/>
      </c>
      <c r="G456" s="25" t="n"/>
      <c r="H456" s="30" t="n"/>
      <c r="I456" s="40">
        <f>IF(OR(E456="",G456=""),"",ROUND(G456*H456,2))</f>
        <v/>
      </c>
      <c r="J456" s="40">
        <f>IF(E456="","",IFERROR(VLOOKUP(E456,Products!$A$5:$F$204,6,FALSE),0))</f>
        <v/>
      </c>
      <c r="K456" s="40">
        <f>IF(I456="","",ROUND(G456*J456,2))</f>
        <v/>
      </c>
      <c r="L456" s="40">
        <f>IF(I456="","",I456-K456)</f>
        <v/>
      </c>
      <c r="M456" s="45">
        <f>IF(B456="","",YEAR(B456)*100+MONTH(B456))</f>
        <v/>
      </c>
    </row>
    <row r="457">
      <c r="A457" s="24" t="n"/>
      <c r="B457" s="43" t="n"/>
      <c r="C457" s="24" t="n"/>
      <c r="D457" s="24" t="n"/>
      <c r="E457" s="24" t="n"/>
      <c r="F457" s="44">
        <f>IF(E457="","",IFERROR(VLOOKUP(E457,Products!$A$5:$B$204,2,FALSE),"SKU not found"))</f>
        <v/>
      </c>
      <c r="G457" s="25" t="n"/>
      <c r="H457" s="30" t="n"/>
      <c r="I457" s="40">
        <f>IF(OR(E457="",G457=""),"",ROUND(G457*H457,2))</f>
        <v/>
      </c>
      <c r="J457" s="40">
        <f>IF(E457="","",IFERROR(VLOOKUP(E457,Products!$A$5:$F$204,6,FALSE),0))</f>
        <v/>
      </c>
      <c r="K457" s="40">
        <f>IF(I457="","",ROUND(G457*J457,2))</f>
        <v/>
      </c>
      <c r="L457" s="40">
        <f>IF(I457="","",I457-K457)</f>
        <v/>
      </c>
      <c r="M457" s="45">
        <f>IF(B457="","",YEAR(B457)*100+MONTH(B457))</f>
        <v/>
      </c>
    </row>
    <row r="458">
      <c r="A458" s="24" t="n"/>
      <c r="B458" s="43" t="n"/>
      <c r="C458" s="24" t="n"/>
      <c r="D458" s="24" t="n"/>
      <c r="E458" s="24" t="n"/>
      <c r="F458" s="44">
        <f>IF(E458="","",IFERROR(VLOOKUP(E458,Products!$A$5:$B$204,2,FALSE),"SKU not found"))</f>
        <v/>
      </c>
      <c r="G458" s="25" t="n"/>
      <c r="H458" s="30" t="n"/>
      <c r="I458" s="40">
        <f>IF(OR(E458="",G458=""),"",ROUND(G458*H458,2))</f>
        <v/>
      </c>
      <c r="J458" s="40">
        <f>IF(E458="","",IFERROR(VLOOKUP(E458,Products!$A$5:$F$204,6,FALSE),0))</f>
        <v/>
      </c>
      <c r="K458" s="40">
        <f>IF(I458="","",ROUND(G458*J458,2))</f>
        <v/>
      </c>
      <c r="L458" s="40">
        <f>IF(I458="","",I458-K458)</f>
        <v/>
      </c>
      <c r="M458" s="45">
        <f>IF(B458="","",YEAR(B458)*100+MONTH(B458))</f>
        <v/>
      </c>
    </row>
    <row r="459">
      <c r="A459" s="24" t="n"/>
      <c r="B459" s="43" t="n"/>
      <c r="C459" s="24" t="n"/>
      <c r="D459" s="24" t="n"/>
      <c r="E459" s="24" t="n"/>
      <c r="F459" s="44">
        <f>IF(E459="","",IFERROR(VLOOKUP(E459,Products!$A$5:$B$204,2,FALSE),"SKU not found"))</f>
        <v/>
      </c>
      <c r="G459" s="25" t="n"/>
      <c r="H459" s="30" t="n"/>
      <c r="I459" s="40">
        <f>IF(OR(E459="",G459=""),"",ROUND(G459*H459,2))</f>
        <v/>
      </c>
      <c r="J459" s="40">
        <f>IF(E459="","",IFERROR(VLOOKUP(E459,Products!$A$5:$F$204,6,FALSE),0))</f>
        <v/>
      </c>
      <c r="K459" s="40">
        <f>IF(I459="","",ROUND(G459*J459,2))</f>
        <v/>
      </c>
      <c r="L459" s="40">
        <f>IF(I459="","",I459-K459)</f>
        <v/>
      </c>
      <c r="M459" s="45">
        <f>IF(B459="","",YEAR(B459)*100+MONTH(B459))</f>
        <v/>
      </c>
    </row>
    <row r="460">
      <c r="A460" s="24" t="n"/>
      <c r="B460" s="43" t="n"/>
      <c r="C460" s="24" t="n"/>
      <c r="D460" s="24" t="n"/>
      <c r="E460" s="24" t="n"/>
      <c r="F460" s="44">
        <f>IF(E460="","",IFERROR(VLOOKUP(E460,Products!$A$5:$B$204,2,FALSE),"SKU not found"))</f>
        <v/>
      </c>
      <c r="G460" s="25" t="n"/>
      <c r="H460" s="30" t="n"/>
      <c r="I460" s="40">
        <f>IF(OR(E460="",G460=""),"",ROUND(G460*H460,2))</f>
        <v/>
      </c>
      <c r="J460" s="40">
        <f>IF(E460="","",IFERROR(VLOOKUP(E460,Products!$A$5:$F$204,6,FALSE),0))</f>
        <v/>
      </c>
      <c r="K460" s="40">
        <f>IF(I460="","",ROUND(G460*J460,2))</f>
        <v/>
      </c>
      <c r="L460" s="40">
        <f>IF(I460="","",I460-K460)</f>
        <v/>
      </c>
      <c r="M460" s="45">
        <f>IF(B460="","",YEAR(B460)*100+MONTH(B460))</f>
        <v/>
      </c>
    </row>
    <row r="461">
      <c r="A461" s="24" t="n"/>
      <c r="B461" s="43" t="n"/>
      <c r="C461" s="24" t="n"/>
      <c r="D461" s="24" t="n"/>
      <c r="E461" s="24" t="n"/>
      <c r="F461" s="44">
        <f>IF(E461="","",IFERROR(VLOOKUP(E461,Products!$A$5:$B$204,2,FALSE),"SKU not found"))</f>
        <v/>
      </c>
      <c r="G461" s="25" t="n"/>
      <c r="H461" s="30" t="n"/>
      <c r="I461" s="40">
        <f>IF(OR(E461="",G461=""),"",ROUND(G461*H461,2))</f>
        <v/>
      </c>
      <c r="J461" s="40">
        <f>IF(E461="","",IFERROR(VLOOKUP(E461,Products!$A$5:$F$204,6,FALSE),0))</f>
        <v/>
      </c>
      <c r="K461" s="40">
        <f>IF(I461="","",ROUND(G461*J461,2))</f>
        <v/>
      </c>
      <c r="L461" s="40">
        <f>IF(I461="","",I461-K461)</f>
        <v/>
      </c>
      <c r="M461" s="45">
        <f>IF(B461="","",YEAR(B461)*100+MONTH(B461))</f>
        <v/>
      </c>
    </row>
    <row r="462">
      <c r="A462" s="24" t="n"/>
      <c r="B462" s="43" t="n"/>
      <c r="C462" s="24" t="n"/>
      <c r="D462" s="24" t="n"/>
      <c r="E462" s="24" t="n"/>
      <c r="F462" s="44">
        <f>IF(E462="","",IFERROR(VLOOKUP(E462,Products!$A$5:$B$204,2,FALSE),"SKU not found"))</f>
        <v/>
      </c>
      <c r="G462" s="25" t="n"/>
      <c r="H462" s="30" t="n"/>
      <c r="I462" s="40">
        <f>IF(OR(E462="",G462=""),"",ROUND(G462*H462,2))</f>
        <v/>
      </c>
      <c r="J462" s="40">
        <f>IF(E462="","",IFERROR(VLOOKUP(E462,Products!$A$5:$F$204,6,FALSE),0))</f>
        <v/>
      </c>
      <c r="K462" s="40">
        <f>IF(I462="","",ROUND(G462*J462,2))</f>
        <v/>
      </c>
      <c r="L462" s="40">
        <f>IF(I462="","",I462-K462)</f>
        <v/>
      </c>
      <c r="M462" s="45">
        <f>IF(B462="","",YEAR(B462)*100+MONTH(B462))</f>
        <v/>
      </c>
    </row>
    <row r="463">
      <c r="A463" s="24" t="n"/>
      <c r="B463" s="43" t="n"/>
      <c r="C463" s="24" t="n"/>
      <c r="D463" s="24" t="n"/>
      <c r="E463" s="24" t="n"/>
      <c r="F463" s="44">
        <f>IF(E463="","",IFERROR(VLOOKUP(E463,Products!$A$5:$B$204,2,FALSE),"SKU not found"))</f>
        <v/>
      </c>
      <c r="G463" s="25" t="n"/>
      <c r="H463" s="30" t="n"/>
      <c r="I463" s="40">
        <f>IF(OR(E463="",G463=""),"",ROUND(G463*H463,2))</f>
        <v/>
      </c>
      <c r="J463" s="40">
        <f>IF(E463="","",IFERROR(VLOOKUP(E463,Products!$A$5:$F$204,6,FALSE),0))</f>
        <v/>
      </c>
      <c r="K463" s="40">
        <f>IF(I463="","",ROUND(G463*J463,2))</f>
        <v/>
      </c>
      <c r="L463" s="40">
        <f>IF(I463="","",I463-K463)</f>
        <v/>
      </c>
      <c r="M463" s="45">
        <f>IF(B463="","",YEAR(B463)*100+MONTH(B463))</f>
        <v/>
      </c>
    </row>
    <row r="464">
      <c r="A464" s="24" t="n"/>
      <c r="B464" s="43" t="n"/>
      <c r="C464" s="24" t="n"/>
      <c r="D464" s="24" t="n"/>
      <c r="E464" s="24" t="n"/>
      <c r="F464" s="44">
        <f>IF(E464="","",IFERROR(VLOOKUP(E464,Products!$A$5:$B$204,2,FALSE),"SKU not found"))</f>
        <v/>
      </c>
      <c r="G464" s="25" t="n"/>
      <c r="H464" s="30" t="n"/>
      <c r="I464" s="40">
        <f>IF(OR(E464="",G464=""),"",ROUND(G464*H464,2))</f>
        <v/>
      </c>
      <c r="J464" s="40">
        <f>IF(E464="","",IFERROR(VLOOKUP(E464,Products!$A$5:$F$204,6,FALSE),0))</f>
        <v/>
      </c>
      <c r="K464" s="40">
        <f>IF(I464="","",ROUND(G464*J464,2))</f>
        <v/>
      </c>
      <c r="L464" s="40">
        <f>IF(I464="","",I464-K464)</f>
        <v/>
      </c>
      <c r="M464" s="45">
        <f>IF(B464="","",YEAR(B464)*100+MONTH(B464))</f>
        <v/>
      </c>
    </row>
    <row r="465">
      <c r="A465" s="24" t="n"/>
      <c r="B465" s="43" t="n"/>
      <c r="C465" s="24" t="n"/>
      <c r="D465" s="24" t="n"/>
      <c r="E465" s="24" t="n"/>
      <c r="F465" s="44">
        <f>IF(E465="","",IFERROR(VLOOKUP(E465,Products!$A$5:$B$204,2,FALSE),"SKU not found"))</f>
        <v/>
      </c>
      <c r="G465" s="25" t="n"/>
      <c r="H465" s="30" t="n"/>
      <c r="I465" s="40">
        <f>IF(OR(E465="",G465=""),"",ROUND(G465*H465,2))</f>
        <v/>
      </c>
      <c r="J465" s="40">
        <f>IF(E465="","",IFERROR(VLOOKUP(E465,Products!$A$5:$F$204,6,FALSE),0))</f>
        <v/>
      </c>
      <c r="K465" s="40">
        <f>IF(I465="","",ROUND(G465*J465,2))</f>
        <v/>
      </c>
      <c r="L465" s="40">
        <f>IF(I465="","",I465-K465)</f>
        <v/>
      </c>
      <c r="M465" s="45">
        <f>IF(B465="","",YEAR(B465)*100+MONTH(B465))</f>
        <v/>
      </c>
    </row>
    <row r="466">
      <c r="A466" s="24" t="n"/>
      <c r="B466" s="43" t="n"/>
      <c r="C466" s="24" t="n"/>
      <c r="D466" s="24" t="n"/>
      <c r="E466" s="24" t="n"/>
      <c r="F466" s="44">
        <f>IF(E466="","",IFERROR(VLOOKUP(E466,Products!$A$5:$B$204,2,FALSE),"SKU not found"))</f>
        <v/>
      </c>
      <c r="G466" s="25" t="n"/>
      <c r="H466" s="30" t="n"/>
      <c r="I466" s="40">
        <f>IF(OR(E466="",G466=""),"",ROUND(G466*H466,2))</f>
        <v/>
      </c>
      <c r="J466" s="40">
        <f>IF(E466="","",IFERROR(VLOOKUP(E466,Products!$A$5:$F$204,6,FALSE),0))</f>
        <v/>
      </c>
      <c r="K466" s="40">
        <f>IF(I466="","",ROUND(G466*J466,2))</f>
        <v/>
      </c>
      <c r="L466" s="40">
        <f>IF(I466="","",I466-K466)</f>
        <v/>
      </c>
      <c r="M466" s="45">
        <f>IF(B466="","",YEAR(B466)*100+MONTH(B466))</f>
        <v/>
      </c>
    </row>
    <row r="467">
      <c r="A467" s="24" t="n"/>
      <c r="B467" s="43" t="n"/>
      <c r="C467" s="24" t="n"/>
      <c r="D467" s="24" t="n"/>
      <c r="E467" s="24" t="n"/>
      <c r="F467" s="44">
        <f>IF(E467="","",IFERROR(VLOOKUP(E467,Products!$A$5:$B$204,2,FALSE),"SKU not found"))</f>
        <v/>
      </c>
      <c r="G467" s="25" t="n"/>
      <c r="H467" s="30" t="n"/>
      <c r="I467" s="40">
        <f>IF(OR(E467="",G467=""),"",ROUND(G467*H467,2))</f>
        <v/>
      </c>
      <c r="J467" s="40">
        <f>IF(E467="","",IFERROR(VLOOKUP(E467,Products!$A$5:$F$204,6,FALSE),0))</f>
        <v/>
      </c>
      <c r="K467" s="40">
        <f>IF(I467="","",ROUND(G467*J467,2))</f>
        <v/>
      </c>
      <c r="L467" s="40">
        <f>IF(I467="","",I467-K467)</f>
        <v/>
      </c>
      <c r="M467" s="45">
        <f>IF(B467="","",YEAR(B467)*100+MONTH(B467))</f>
        <v/>
      </c>
    </row>
    <row r="468">
      <c r="A468" s="24" t="n"/>
      <c r="B468" s="43" t="n"/>
      <c r="C468" s="24" t="n"/>
      <c r="D468" s="24" t="n"/>
      <c r="E468" s="24" t="n"/>
      <c r="F468" s="44">
        <f>IF(E468="","",IFERROR(VLOOKUP(E468,Products!$A$5:$B$204,2,FALSE),"SKU not found"))</f>
        <v/>
      </c>
      <c r="G468" s="25" t="n"/>
      <c r="H468" s="30" t="n"/>
      <c r="I468" s="40">
        <f>IF(OR(E468="",G468=""),"",ROUND(G468*H468,2))</f>
        <v/>
      </c>
      <c r="J468" s="40">
        <f>IF(E468="","",IFERROR(VLOOKUP(E468,Products!$A$5:$F$204,6,FALSE),0))</f>
        <v/>
      </c>
      <c r="K468" s="40">
        <f>IF(I468="","",ROUND(G468*J468,2))</f>
        <v/>
      </c>
      <c r="L468" s="40">
        <f>IF(I468="","",I468-K468)</f>
        <v/>
      </c>
      <c r="M468" s="45">
        <f>IF(B468="","",YEAR(B468)*100+MONTH(B468))</f>
        <v/>
      </c>
    </row>
    <row r="469">
      <c r="A469" s="24" t="n"/>
      <c r="B469" s="43" t="n"/>
      <c r="C469" s="24" t="n"/>
      <c r="D469" s="24" t="n"/>
      <c r="E469" s="24" t="n"/>
      <c r="F469" s="44">
        <f>IF(E469="","",IFERROR(VLOOKUP(E469,Products!$A$5:$B$204,2,FALSE),"SKU not found"))</f>
        <v/>
      </c>
      <c r="G469" s="25" t="n"/>
      <c r="H469" s="30" t="n"/>
      <c r="I469" s="40">
        <f>IF(OR(E469="",G469=""),"",ROUND(G469*H469,2))</f>
        <v/>
      </c>
      <c r="J469" s="40">
        <f>IF(E469="","",IFERROR(VLOOKUP(E469,Products!$A$5:$F$204,6,FALSE),0))</f>
        <v/>
      </c>
      <c r="K469" s="40">
        <f>IF(I469="","",ROUND(G469*J469,2))</f>
        <v/>
      </c>
      <c r="L469" s="40">
        <f>IF(I469="","",I469-K469)</f>
        <v/>
      </c>
      <c r="M469" s="45">
        <f>IF(B469="","",YEAR(B469)*100+MONTH(B469))</f>
        <v/>
      </c>
    </row>
    <row r="470">
      <c r="A470" s="24" t="n"/>
      <c r="B470" s="43" t="n"/>
      <c r="C470" s="24" t="n"/>
      <c r="D470" s="24" t="n"/>
      <c r="E470" s="24" t="n"/>
      <c r="F470" s="44">
        <f>IF(E470="","",IFERROR(VLOOKUP(E470,Products!$A$5:$B$204,2,FALSE),"SKU not found"))</f>
        <v/>
      </c>
      <c r="G470" s="25" t="n"/>
      <c r="H470" s="30" t="n"/>
      <c r="I470" s="40">
        <f>IF(OR(E470="",G470=""),"",ROUND(G470*H470,2))</f>
        <v/>
      </c>
      <c r="J470" s="40">
        <f>IF(E470="","",IFERROR(VLOOKUP(E470,Products!$A$5:$F$204,6,FALSE),0))</f>
        <v/>
      </c>
      <c r="K470" s="40">
        <f>IF(I470="","",ROUND(G470*J470,2))</f>
        <v/>
      </c>
      <c r="L470" s="40">
        <f>IF(I470="","",I470-K470)</f>
        <v/>
      </c>
      <c r="M470" s="45">
        <f>IF(B470="","",YEAR(B470)*100+MONTH(B470))</f>
        <v/>
      </c>
    </row>
    <row r="471">
      <c r="A471" s="24" t="n"/>
      <c r="B471" s="43" t="n"/>
      <c r="C471" s="24" t="n"/>
      <c r="D471" s="24" t="n"/>
      <c r="E471" s="24" t="n"/>
      <c r="F471" s="44">
        <f>IF(E471="","",IFERROR(VLOOKUP(E471,Products!$A$5:$B$204,2,FALSE),"SKU not found"))</f>
        <v/>
      </c>
      <c r="G471" s="25" t="n"/>
      <c r="H471" s="30" t="n"/>
      <c r="I471" s="40">
        <f>IF(OR(E471="",G471=""),"",ROUND(G471*H471,2))</f>
        <v/>
      </c>
      <c r="J471" s="40">
        <f>IF(E471="","",IFERROR(VLOOKUP(E471,Products!$A$5:$F$204,6,FALSE),0))</f>
        <v/>
      </c>
      <c r="K471" s="40">
        <f>IF(I471="","",ROUND(G471*J471,2))</f>
        <v/>
      </c>
      <c r="L471" s="40">
        <f>IF(I471="","",I471-K471)</f>
        <v/>
      </c>
      <c r="M471" s="45">
        <f>IF(B471="","",YEAR(B471)*100+MONTH(B471))</f>
        <v/>
      </c>
    </row>
    <row r="472">
      <c r="A472" s="24" t="n"/>
      <c r="B472" s="43" t="n"/>
      <c r="C472" s="24" t="n"/>
      <c r="D472" s="24" t="n"/>
      <c r="E472" s="24" t="n"/>
      <c r="F472" s="44">
        <f>IF(E472="","",IFERROR(VLOOKUP(E472,Products!$A$5:$B$204,2,FALSE),"SKU not found"))</f>
        <v/>
      </c>
      <c r="G472" s="25" t="n"/>
      <c r="H472" s="30" t="n"/>
      <c r="I472" s="40">
        <f>IF(OR(E472="",G472=""),"",ROUND(G472*H472,2))</f>
        <v/>
      </c>
      <c r="J472" s="40">
        <f>IF(E472="","",IFERROR(VLOOKUP(E472,Products!$A$5:$F$204,6,FALSE),0))</f>
        <v/>
      </c>
      <c r="K472" s="40">
        <f>IF(I472="","",ROUND(G472*J472,2))</f>
        <v/>
      </c>
      <c r="L472" s="40">
        <f>IF(I472="","",I472-K472)</f>
        <v/>
      </c>
      <c r="M472" s="45">
        <f>IF(B472="","",YEAR(B472)*100+MONTH(B472))</f>
        <v/>
      </c>
    </row>
    <row r="473">
      <c r="A473" s="24" t="n"/>
      <c r="B473" s="43" t="n"/>
      <c r="C473" s="24" t="n"/>
      <c r="D473" s="24" t="n"/>
      <c r="E473" s="24" t="n"/>
      <c r="F473" s="44">
        <f>IF(E473="","",IFERROR(VLOOKUP(E473,Products!$A$5:$B$204,2,FALSE),"SKU not found"))</f>
        <v/>
      </c>
      <c r="G473" s="25" t="n"/>
      <c r="H473" s="30" t="n"/>
      <c r="I473" s="40">
        <f>IF(OR(E473="",G473=""),"",ROUND(G473*H473,2))</f>
        <v/>
      </c>
      <c r="J473" s="40">
        <f>IF(E473="","",IFERROR(VLOOKUP(E473,Products!$A$5:$F$204,6,FALSE),0))</f>
        <v/>
      </c>
      <c r="K473" s="40">
        <f>IF(I473="","",ROUND(G473*J473,2))</f>
        <v/>
      </c>
      <c r="L473" s="40">
        <f>IF(I473="","",I473-K473)</f>
        <v/>
      </c>
      <c r="M473" s="45">
        <f>IF(B473="","",YEAR(B473)*100+MONTH(B473))</f>
        <v/>
      </c>
    </row>
    <row r="474">
      <c r="A474" s="24" t="n"/>
      <c r="B474" s="43" t="n"/>
      <c r="C474" s="24" t="n"/>
      <c r="D474" s="24" t="n"/>
      <c r="E474" s="24" t="n"/>
      <c r="F474" s="44">
        <f>IF(E474="","",IFERROR(VLOOKUP(E474,Products!$A$5:$B$204,2,FALSE),"SKU not found"))</f>
        <v/>
      </c>
      <c r="G474" s="25" t="n"/>
      <c r="H474" s="30" t="n"/>
      <c r="I474" s="40">
        <f>IF(OR(E474="",G474=""),"",ROUND(G474*H474,2))</f>
        <v/>
      </c>
      <c r="J474" s="40">
        <f>IF(E474="","",IFERROR(VLOOKUP(E474,Products!$A$5:$F$204,6,FALSE),0))</f>
        <v/>
      </c>
      <c r="K474" s="40">
        <f>IF(I474="","",ROUND(G474*J474,2))</f>
        <v/>
      </c>
      <c r="L474" s="40">
        <f>IF(I474="","",I474-K474)</f>
        <v/>
      </c>
      <c r="M474" s="45">
        <f>IF(B474="","",YEAR(B474)*100+MONTH(B474))</f>
        <v/>
      </c>
    </row>
    <row r="475">
      <c r="A475" s="24" t="n"/>
      <c r="B475" s="43" t="n"/>
      <c r="C475" s="24" t="n"/>
      <c r="D475" s="24" t="n"/>
      <c r="E475" s="24" t="n"/>
      <c r="F475" s="44">
        <f>IF(E475="","",IFERROR(VLOOKUP(E475,Products!$A$5:$B$204,2,FALSE),"SKU not found"))</f>
        <v/>
      </c>
      <c r="G475" s="25" t="n"/>
      <c r="H475" s="30" t="n"/>
      <c r="I475" s="40">
        <f>IF(OR(E475="",G475=""),"",ROUND(G475*H475,2))</f>
        <v/>
      </c>
      <c r="J475" s="40">
        <f>IF(E475="","",IFERROR(VLOOKUP(E475,Products!$A$5:$F$204,6,FALSE),0))</f>
        <v/>
      </c>
      <c r="K475" s="40">
        <f>IF(I475="","",ROUND(G475*J475,2))</f>
        <v/>
      </c>
      <c r="L475" s="40">
        <f>IF(I475="","",I475-K475)</f>
        <v/>
      </c>
      <c r="M475" s="45">
        <f>IF(B475="","",YEAR(B475)*100+MONTH(B475))</f>
        <v/>
      </c>
    </row>
    <row r="476">
      <c r="A476" s="24" t="n"/>
      <c r="B476" s="43" t="n"/>
      <c r="C476" s="24" t="n"/>
      <c r="D476" s="24" t="n"/>
      <c r="E476" s="24" t="n"/>
      <c r="F476" s="44">
        <f>IF(E476="","",IFERROR(VLOOKUP(E476,Products!$A$5:$B$204,2,FALSE),"SKU not found"))</f>
        <v/>
      </c>
      <c r="G476" s="25" t="n"/>
      <c r="H476" s="30" t="n"/>
      <c r="I476" s="40">
        <f>IF(OR(E476="",G476=""),"",ROUND(G476*H476,2))</f>
        <v/>
      </c>
      <c r="J476" s="40">
        <f>IF(E476="","",IFERROR(VLOOKUP(E476,Products!$A$5:$F$204,6,FALSE),0))</f>
        <v/>
      </c>
      <c r="K476" s="40">
        <f>IF(I476="","",ROUND(G476*J476,2))</f>
        <v/>
      </c>
      <c r="L476" s="40">
        <f>IF(I476="","",I476-K476)</f>
        <v/>
      </c>
      <c r="M476" s="45">
        <f>IF(B476="","",YEAR(B476)*100+MONTH(B476))</f>
        <v/>
      </c>
    </row>
    <row r="477">
      <c r="A477" s="24" t="n"/>
      <c r="B477" s="43" t="n"/>
      <c r="C477" s="24" t="n"/>
      <c r="D477" s="24" t="n"/>
      <c r="E477" s="24" t="n"/>
      <c r="F477" s="44">
        <f>IF(E477="","",IFERROR(VLOOKUP(E477,Products!$A$5:$B$204,2,FALSE),"SKU not found"))</f>
        <v/>
      </c>
      <c r="G477" s="25" t="n"/>
      <c r="H477" s="30" t="n"/>
      <c r="I477" s="40">
        <f>IF(OR(E477="",G477=""),"",ROUND(G477*H477,2))</f>
        <v/>
      </c>
      <c r="J477" s="40">
        <f>IF(E477="","",IFERROR(VLOOKUP(E477,Products!$A$5:$F$204,6,FALSE),0))</f>
        <v/>
      </c>
      <c r="K477" s="40">
        <f>IF(I477="","",ROUND(G477*J477,2))</f>
        <v/>
      </c>
      <c r="L477" s="40">
        <f>IF(I477="","",I477-K477)</f>
        <v/>
      </c>
      <c r="M477" s="45">
        <f>IF(B477="","",YEAR(B477)*100+MONTH(B477))</f>
        <v/>
      </c>
    </row>
    <row r="478">
      <c r="A478" s="24" t="n"/>
      <c r="B478" s="43" t="n"/>
      <c r="C478" s="24" t="n"/>
      <c r="D478" s="24" t="n"/>
      <c r="E478" s="24" t="n"/>
      <c r="F478" s="44">
        <f>IF(E478="","",IFERROR(VLOOKUP(E478,Products!$A$5:$B$204,2,FALSE),"SKU not found"))</f>
        <v/>
      </c>
      <c r="G478" s="25" t="n"/>
      <c r="H478" s="30" t="n"/>
      <c r="I478" s="40">
        <f>IF(OR(E478="",G478=""),"",ROUND(G478*H478,2))</f>
        <v/>
      </c>
      <c r="J478" s="40">
        <f>IF(E478="","",IFERROR(VLOOKUP(E478,Products!$A$5:$F$204,6,FALSE),0))</f>
        <v/>
      </c>
      <c r="K478" s="40">
        <f>IF(I478="","",ROUND(G478*J478,2))</f>
        <v/>
      </c>
      <c r="L478" s="40">
        <f>IF(I478="","",I478-K478)</f>
        <v/>
      </c>
      <c r="M478" s="45">
        <f>IF(B478="","",YEAR(B478)*100+MONTH(B478))</f>
        <v/>
      </c>
    </row>
    <row r="479">
      <c r="A479" s="24" t="n"/>
      <c r="B479" s="43" t="n"/>
      <c r="C479" s="24" t="n"/>
      <c r="D479" s="24" t="n"/>
      <c r="E479" s="24" t="n"/>
      <c r="F479" s="44">
        <f>IF(E479="","",IFERROR(VLOOKUP(E479,Products!$A$5:$B$204,2,FALSE),"SKU not found"))</f>
        <v/>
      </c>
      <c r="G479" s="25" t="n"/>
      <c r="H479" s="30" t="n"/>
      <c r="I479" s="40">
        <f>IF(OR(E479="",G479=""),"",ROUND(G479*H479,2))</f>
        <v/>
      </c>
      <c r="J479" s="40">
        <f>IF(E479="","",IFERROR(VLOOKUP(E479,Products!$A$5:$F$204,6,FALSE),0))</f>
        <v/>
      </c>
      <c r="K479" s="40">
        <f>IF(I479="","",ROUND(G479*J479,2))</f>
        <v/>
      </c>
      <c r="L479" s="40">
        <f>IF(I479="","",I479-K479)</f>
        <v/>
      </c>
      <c r="M479" s="45">
        <f>IF(B479="","",YEAR(B479)*100+MONTH(B479))</f>
        <v/>
      </c>
    </row>
    <row r="480">
      <c r="A480" s="24" t="n"/>
      <c r="B480" s="43" t="n"/>
      <c r="C480" s="24" t="n"/>
      <c r="D480" s="24" t="n"/>
      <c r="E480" s="24" t="n"/>
      <c r="F480" s="44">
        <f>IF(E480="","",IFERROR(VLOOKUP(E480,Products!$A$5:$B$204,2,FALSE),"SKU not found"))</f>
        <v/>
      </c>
      <c r="G480" s="25" t="n"/>
      <c r="H480" s="30" t="n"/>
      <c r="I480" s="40">
        <f>IF(OR(E480="",G480=""),"",ROUND(G480*H480,2))</f>
        <v/>
      </c>
      <c r="J480" s="40">
        <f>IF(E480="","",IFERROR(VLOOKUP(E480,Products!$A$5:$F$204,6,FALSE),0))</f>
        <v/>
      </c>
      <c r="K480" s="40">
        <f>IF(I480="","",ROUND(G480*J480,2))</f>
        <v/>
      </c>
      <c r="L480" s="40">
        <f>IF(I480="","",I480-K480)</f>
        <v/>
      </c>
      <c r="M480" s="45">
        <f>IF(B480="","",YEAR(B480)*100+MONTH(B480))</f>
        <v/>
      </c>
    </row>
    <row r="481">
      <c r="A481" s="24" t="n"/>
      <c r="B481" s="43" t="n"/>
      <c r="C481" s="24" t="n"/>
      <c r="D481" s="24" t="n"/>
      <c r="E481" s="24" t="n"/>
      <c r="F481" s="44">
        <f>IF(E481="","",IFERROR(VLOOKUP(E481,Products!$A$5:$B$204,2,FALSE),"SKU not found"))</f>
        <v/>
      </c>
      <c r="G481" s="25" t="n"/>
      <c r="H481" s="30" t="n"/>
      <c r="I481" s="40">
        <f>IF(OR(E481="",G481=""),"",ROUND(G481*H481,2))</f>
        <v/>
      </c>
      <c r="J481" s="40">
        <f>IF(E481="","",IFERROR(VLOOKUP(E481,Products!$A$5:$F$204,6,FALSE),0))</f>
        <v/>
      </c>
      <c r="K481" s="40">
        <f>IF(I481="","",ROUND(G481*J481,2))</f>
        <v/>
      </c>
      <c r="L481" s="40">
        <f>IF(I481="","",I481-K481)</f>
        <v/>
      </c>
      <c r="M481" s="45">
        <f>IF(B481="","",YEAR(B481)*100+MONTH(B481))</f>
        <v/>
      </c>
    </row>
    <row r="482">
      <c r="A482" s="24" t="n"/>
      <c r="B482" s="43" t="n"/>
      <c r="C482" s="24" t="n"/>
      <c r="D482" s="24" t="n"/>
      <c r="E482" s="24" t="n"/>
      <c r="F482" s="44">
        <f>IF(E482="","",IFERROR(VLOOKUP(E482,Products!$A$5:$B$204,2,FALSE),"SKU not found"))</f>
        <v/>
      </c>
      <c r="G482" s="25" t="n"/>
      <c r="H482" s="30" t="n"/>
      <c r="I482" s="40">
        <f>IF(OR(E482="",G482=""),"",ROUND(G482*H482,2))</f>
        <v/>
      </c>
      <c r="J482" s="40">
        <f>IF(E482="","",IFERROR(VLOOKUP(E482,Products!$A$5:$F$204,6,FALSE),0))</f>
        <v/>
      </c>
      <c r="K482" s="40">
        <f>IF(I482="","",ROUND(G482*J482,2))</f>
        <v/>
      </c>
      <c r="L482" s="40">
        <f>IF(I482="","",I482-K482)</f>
        <v/>
      </c>
      <c r="M482" s="45">
        <f>IF(B482="","",YEAR(B482)*100+MONTH(B482))</f>
        <v/>
      </c>
    </row>
    <row r="483">
      <c r="A483" s="24" t="n"/>
      <c r="B483" s="43" t="n"/>
      <c r="C483" s="24" t="n"/>
      <c r="D483" s="24" t="n"/>
      <c r="E483" s="24" t="n"/>
      <c r="F483" s="44">
        <f>IF(E483="","",IFERROR(VLOOKUP(E483,Products!$A$5:$B$204,2,FALSE),"SKU not found"))</f>
        <v/>
      </c>
      <c r="G483" s="25" t="n"/>
      <c r="H483" s="30" t="n"/>
      <c r="I483" s="40">
        <f>IF(OR(E483="",G483=""),"",ROUND(G483*H483,2))</f>
        <v/>
      </c>
      <c r="J483" s="40">
        <f>IF(E483="","",IFERROR(VLOOKUP(E483,Products!$A$5:$F$204,6,FALSE),0))</f>
        <v/>
      </c>
      <c r="K483" s="40">
        <f>IF(I483="","",ROUND(G483*J483,2))</f>
        <v/>
      </c>
      <c r="L483" s="40">
        <f>IF(I483="","",I483-K483)</f>
        <v/>
      </c>
      <c r="M483" s="45">
        <f>IF(B483="","",YEAR(B483)*100+MONTH(B483))</f>
        <v/>
      </c>
    </row>
    <row r="484">
      <c r="A484" s="24" t="n"/>
      <c r="B484" s="43" t="n"/>
      <c r="C484" s="24" t="n"/>
      <c r="D484" s="24" t="n"/>
      <c r="E484" s="24" t="n"/>
      <c r="F484" s="44">
        <f>IF(E484="","",IFERROR(VLOOKUP(E484,Products!$A$5:$B$204,2,FALSE),"SKU not found"))</f>
        <v/>
      </c>
      <c r="G484" s="25" t="n"/>
      <c r="H484" s="30" t="n"/>
      <c r="I484" s="40">
        <f>IF(OR(E484="",G484=""),"",ROUND(G484*H484,2))</f>
        <v/>
      </c>
      <c r="J484" s="40">
        <f>IF(E484="","",IFERROR(VLOOKUP(E484,Products!$A$5:$F$204,6,FALSE),0))</f>
        <v/>
      </c>
      <c r="K484" s="40">
        <f>IF(I484="","",ROUND(G484*J484,2))</f>
        <v/>
      </c>
      <c r="L484" s="40">
        <f>IF(I484="","",I484-K484)</f>
        <v/>
      </c>
      <c r="M484" s="45">
        <f>IF(B484="","",YEAR(B484)*100+MONTH(B484))</f>
        <v/>
      </c>
    </row>
    <row r="485">
      <c r="A485" s="24" t="n"/>
      <c r="B485" s="43" t="n"/>
      <c r="C485" s="24" t="n"/>
      <c r="D485" s="24" t="n"/>
      <c r="E485" s="24" t="n"/>
      <c r="F485" s="44">
        <f>IF(E485="","",IFERROR(VLOOKUP(E485,Products!$A$5:$B$204,2,FALSE),"SKU not found"))</f>
        <v/>
      </c>
      <c r="G485" s="25" t="n"/>
      <c r="H485" s="30" t="n"/>
      <c r="I485" s="40">
        <f>IF(OR(E485="",G485=""),"",ROUND(G485*H485,2))</f>
        <v/>
      </c>
      <c r="J485" s="40">
        <f>IF(E485="","",IFERROR(VLOOKUP(E485,Products!$A$5:$F$204,6,FALSE),0))</f>
        <v/>
      </c>
      <c r="K485" s="40">
        <f>IF(I485="","",ROUND(G485*J485,2))</f>
        <v/>
      </c>
      <c r="L485" s="40">
        <f>IF(I485="","",I485-K485)</f>
        <v/>
      </c>
      <c r="M485" s="45">
        <f>IF(B485="","",YEAR(B485)*100+MONTH(B485))</f>
        <v/>
      </c>
    </row>
    <row r="486">
      <c r="A486" s="24" t="n"/>
      <c r="B486" s="43" t="n"/>
      <c r="C486" s="24" t="n"/>
      <c r="D486" s="24" t="n"/>
      <c r="E486" s="24" t="n"/>
      <c r="F486" s="44">
        <f>IF(E486="","",IFERROR(VLOOKUP(E486,Products!$A$5:$B$204,2,FALSE),"SKU not found"))</f>
        <v/>
      </c>
      <c r="G486" s="25" t="n"/>
      <c r="H486" s="30" t="n"/>
      <c r="I486" s="40">
        <f>IF(OR(E486="",G486=""),"",ROUND(G486*H486,2))</f>
        <v/>
      </c>
      <c r="J486" s="40">
        <f>IF(E486="","",IFERROR(VLOOKUP(E486,Products!$A$5:$F$204,6,FALSE),0))</f>
        <v/>
      </c>
      <c r="K486" s="40">
        <f>IF(I486="","",ROUND(G486*J486,2))</f>
        <v/>
      </c>
      <c r="L486" s="40">
        <f>IF(I486="","",I486-K486)</f>
        <v/>
      </c>
      <c r="M486" s="45">
        <f>IF(B486="","",YEAR(B486)*100+MONTH(B486))</f>
        <v/>
      </c>
    </row>
    <row r="487">
      <c r="A487" s="24" t="n"/>
      <c r="B487" s="43" t="n"/>
      <c r="C487" s="24" t="n"/>
      <c r="D487" s="24" t="n"/>
      <c r="E487" s="24" t="n"/>
      <c r="F487" s="44">
        <f>IF(E487="","",IFERROR(VLOOKUP(E487,Products!$A$5:$B$204,2,FALSE),"SKU not found"))</f>
        <v/>
      </c>
      <c r="G487" s="25" t="n"/>
      <c r="H487" s="30" t="n"/>
      <c r="I487" s="40">
        <f>IF(OR(E487="",G487=""),"",ROUND(G487*H487,2))</f>
        <v/>
      </c>
      <c r="J487" s="40">
        <f>IF(E487="","",IFERROR(VLOOKUP(E487,Products!$A$5:$F$204,6,FALSE),0))</f>
        <v/>
      </c>
      <c r="K487" s="40">
        <f>IF(I487="","",ROUND(G487*J487,2))</f>
        <v/>
      </c>
      <c r="L487" s="40">
        <f>IF(I487="","",I487-K487)</f>
        <v/>
      </c>
      <c r="M487" s="45">
        <f>IF(B487="","",YEAR(B487)*100+MONTH(B487))</f>
        <v/>
      </c>
    </row>
    <row r="488">
      <c r="A488" s="24" t="n"/>
      <c r="B488" s="43" t="n"/>
      <c r="C488" s="24" t="n"/>
      <c r="D488" s="24" t="n"/>
      <c r="E488" s="24" t="n"/>
      <c r="F488" s="44">
        <f>IF(E488="","",IFERROR(VLOOKUP(E488,Products!$A$5:$B$204,2,FALSE),"SKU not found"))</f>
        <v/>
      </c>
      <c r="G488" s="25" t="n"/>
      <c r="H488" s="30" t="n"/>
      <c r="I488" s="40">
        <f>IF(OR(E488="",G488=""),"",ROUND(G488*H488,2))</f>
        <v/>
      </c>
      <c r="J488" s="40">
        <f>IF(E488="","",IFERROR(VLOOKUP(E488,Products!$A$5:$F$204,6,FALSE),0))</f>
        <v/>
      </c>
      <c r="K488" s="40">
        <f>IF(I488="","",ROUND(G488*J488,2))</f>
        <v/>
      </c>
      <c r="L488" s="40">
        <f>IF(I488="","",I488-K488)</f>
        <v/>
      </c>
      <c r="M488" s="45">
        <f>IF(B488="","",YEAR(B488)*100+MONTH(B488))</f>
        <v/>
      </c>
    </row>
    <row r="489">
      <c r="A489" s="24" t="n"/>
      <c r="B489" s="43" t="n"/>
      <c r="C489" s="24" t="n"/>
      <c r="D489" s="24" t="n"/>
      <c r="E489" s="24" t="n"/>
      <c r="F489" s="44">
        <f>IF(E489="","",IFERROR(VLOOKUP(E489,Products!$A$5:$B$204,2,FALSE),"SKU not found"))</f>
        <v/>
      </c>
      <c r="G489" s="25" t="n"/>
      <c r="H489" s="30" t="n"/>
      <c r="I489" s="40">
        <f>IF(OR(E489="",G489=""),"",ROUND(G489*H489,2))</f>
        <v/>
      </c>
      <c r="J489" s="40">
        <f>IF(E489="","",IFERROR(VLOOKUP(E489,Products!$A$5:$F$204,6,FALSE),0))</f>
        <v/>
      </c>
      <c r="K489" s="40">
        <f>IF(I489="","",ROUND(G489*J489,2))</f>
        <v/>
      </c>
      <c r="L489" s="40">
        <f>IF(I489="","",I489-K489)</f>
        <v/>
      </c>
      <c r="M489" s="45">
        <f>IF(B489="","",YEAR(B489)*100+MONTH(B489))</f>
        <v/>
      </c>
    </row>
    <row r="490">
      <c r="A490" s="24" t="n"/>
      <c r="B490" s="43" t="n"/>
      <c r="C490" s="24" t="n"/>
      <c r="D490" s="24" t="n"/>
      <c r="E490" s="24" t="n"/>
      <c r="F490" s="44">
        <f>IF(E490="","",IFERROR(VLOOKUP(E490,Products!$A$5:$B$204,2,FALSE),"SKU not found"))</f>
        <v/>
      </c>
      <c r="G490" s="25" t="n"/>
      <c r="H490" s="30" t="n"/>
      <c r="I490" s="40">
        <f>IF(OR(E490="",G490=""),"",ROUND(G490*H490,2))</f>
        <v/>
      </c>
      <c r="J490" s="40">
        <f>IF(E490="","",IFERROR(VLOOKUP(E490,Products!$A$5:$F$204,6,FALSE),0))</f>
        <v/>
      </c>
      <c r="K490" s="40">
        <f>IF(I490="","",ROUND(G490*J490,2))</f>
        <v/>
      </c>
      <c r="L490" s="40">
        <f>IF(I490="","",I490-K490)</f>
        <v/>
      </c>
      <c r="M490" s="45">
        <f>IF(B490="","",YEAR(B490)*100+MONTH(B490))</f>
        <v/>
      </c>
    </row>
    <row r="491">
      <c r="A491" s="24" t="n"/>
      <c r="B491" s="43" t="n"/>
      <c r="C491" s="24" t="n"/>
      <c r="D491" s="24" t="n"/>
      <c r="E491" s="24" t="n"/>
      <c r="F491" s="44">
        <f>IF(E491="","",IFERROR(VLOOKUP(E491,Products!$A$5:$B$204,2,FALSE),"SKU not found"))</f>
        <v/>
      </c>
      <c r="G491" s="25" t="n"/>
      <c r="H491" s="30" t="n"/>
      <c r="I491" s="40">
        <f>IF(OR(E491="",G491=""),"",ROUND(G491*H491,2))</f>
        <v/>
      </c>
      <c r="J491" s="40">
        <f>IF(E491="","",IFERROR(VLOOKUP(E491,Products!$A$5:$F$204,6,FALSE),0))</f>
        <v/>
      </c>
      <c r="K491" s="40">
        <f>IF(I491="","",ROUND(G491*J491,2))</f>
        <v/>
      </c>
      <c r="L491" s="40">
        <f>IF(I491="","",I491-K491)</f>
        <v/>
      </c>
      <c r="M491" s="45">
        <f>IF(B491="","",YEAR(B491)*100+MONTH(B491))</f>
        <v/>
      </c>
    </row>
    <row r="492">
      <c r="A492" s="24" t="n"/>
      <c r="B492" s="43" t="n"/>
      <c r="C492" s="24" t="n"/>
      <c r="D492" s="24" t="n"/>
      <c r="E492" s="24" t="n"/>
      <c r="F492" s="44">
        <f>IF(E492="","",IFERROR(VLOOKUP(E492,Products!$A$5:$B$204,2,FALSE),"SKU not found"))</f>
        <v/>
      </c>
      <c r="G492" s="25" t="n"/>
      <c r="H492" s="30" t="n"/>
      <c r="I492" s="40">
        <f>IF(OR(E492="",G492=""),"",ROUND(G492*H492,2))</f>
        <v/>
      </c>
      <c r="J492" s="40">
        <f>IF(E492="","",IFERROR(VLOOKUP(E492,Products!$A$5:$F$204,6,FALSE),0))</f>
        <v/>
      </c>
      <c r="K492" s="40">
        <f>IF(I492="","",ROUND(G492*J492,2))</f>
        <v/>
      </c>
      <c r="L492" s="40">
        <f>IF(I492="","",I492-K492)</f>
        <v/>
      </c>
      <c r="M492" s="45">
        <f>IF(B492="","",YEAR(B492)*100+MONTH(B492))</f>
        <v/>
      </c>
    </row>
    <row r="493">
      <c r="A493" s="24" t="n"/>
      <c r="B493" s="43" t="n"/>
      <c r="C493" s="24" t="n"/>
      <c r="D493" s="24" t="n"/>
      <c r="E493" s="24" t="n"/>
      <c r="F493" s="44">
        <f>IF(E493="","",IFERROR(VLOOKUP(E493,Products!$A$5:$B$204,2,FALSE),"SKU not found"))</f>
        <v/>
      </c>
      <c r="G493" s="25" t="n"/>
      <c r="H493" s="30" t="n"/>
      <c r="I493" s="40">
        <f>IF(OR(E493="",G493=""),"",ROUND(G493*H493,2))</f>
        <v/>
      </c>
      <c r="J493" s="40">
        <f>IF(E493="","",IFERROR(VLOOKUP(E493,Products!$A$5:$F$204,6,FALSE),0))</f>
        <v/>
      </c>
      <c r="K493" s="40">
        <f>IF(I493="","",ROUND(G493*J493,2))</f>
        <v/>
      </c>
      <c r="L493" s="40">
        <f>IF(I493="","",I493-K493)</f>
        <v/>
      </c>
      <c r="M493" s="45">
        <f>IF(B493="","",YEAR(B493)*100+MONTH(B493))</f>
        <v/>
      </c>
    </row>
    <row r="494">
      <c r="A494" s="24" t="n"/>
      <c r="B494" s="43" t="n"/>
      <c r="C494" s="24" t="n"/>
      <c r="D494" s="24" t="n"/>
      <c r="E494" s="24" t="n"/>
      <c r="F494" s="44">
        <f>IF(E494="","",IFERROR(VLOOKUP(E494,Products!$A$5:$B$204,2,FALSE),"SKU not found"))</f>
        <v/>
      </c>
      <c r="G494" s="25" t="n"/>
      <c r="H494" s="30" t="n"/>
      <c r="I494" s="40">
        <f>IF(OR(E494="",G494=""),"",ROUND(G494*H494,2))</f>
        <v/>
      </c>
      <c r="J494" s="40">
        <f>IF(E494="","",IFERROR(VLOOKUP(E494,Products!$A$5:$F$204,6,FALSE),0))</f>
        <v/>
      </c>
      <c r="K494" s="40">
        <f>IF(I494="","",ROUND(G494*J494,2))</f>
        <v/>
      </c>
      <c r="L494" s="40">
        <f>IF(I494="","",I494-K494)</f>
        <v/>
      </c>
      <c r="M494" s="45">
        <f>IF(B494="","",YEAR(B494)*100+MONTH(B494))</f>
        <v/>
      </c>
    </row>
    <row r="495">
      <c r="A495" s="24" t="n"/>
      <c r="B495" s="43" t="n"/>
      <c r="C495" s="24" t="n"/>
      <c r="D495" s="24" t="n"/>
      <c r="E495" s="24" t="n"/>
      <c r="F495" s="44">
        <f>IF(E495="","",IFERROR(VLOOKUP(E495,Products!$A$5:$B$204,2,FALSE),"SKU not found"))</f>
        <v/>
      </c>
      <c r="G495" s="25" t="n"/>
      <c r="H495" s="30" t="n"/>
      <c r="I495" s="40">
        <f>IF(OR(E495="",G495=""),"",ROUND(G495*H495,2))</f>
        <v/>
      </c>
      <c r="J495" s="40">
        <f>IF(E495="","",IFERROR(VLOOKUP(E495,Products!$A$5:$F$204,6,FALSE),0))</f>
        <v/>
      </c>
      <c r="K495" s="40">
        <f>IF(I495="","",ROUND(G495*J495,2))</f>
        <v/>
      </c>
      <c r="L495" s="40">
        <f>IF(I495="","",I495-K495)</f>
        <v/>
      </c>
      <c r="M495" s="45">
        <f>IF(B495="","",YEAR(B495)*100+MONTH(B495))</f>
        <v/>
      </c>
    </row>
    <row r="496">
      <c r="A496" s="24" t="n"/>
      <c r="B496" s="43" t="n"/>
      <c r="C496" s="24" t="n"/>
      <c r="D496" s="24" t="n"/>
      <c r="E496" s="24" t="n"/>
      <c r="F496" s="44">
        <f>IF(E496="","",IFERROR(VLOOKUP(E496,Products!$A$5:$B$204,2,FALSE),"SKU not found"))</f>
        <v/>
      </c>
      <c r="G496" s="25" t="n"/>
      <c r="H496" s="30" t="n"/>
      <c r="I496" s="40">
        <f>IF(OR(E496="",G496=""),"",ROUND(G496*H496,2))</f>
        <v/>
      </c>
      <c r="J496" s="40">
        <f>IF(E496="","",IFERROR(VLOOKUP(E496,Products!$A$5:$F$204,6,FALSE),0))</f>
        <v/>
      </c>
      <c r="K496" s="40">
        <f>IF(I496="","",ROUND(G496*J496,2))</f>
        <v/>
      </c>
      <c r="L496" s="40">
        <f>IF(I496="","",I496-K496)</f>
        <v/>
      </c>
      <c r="M496" s="45">
        <f>IF(B496="","",YEAR(B496)*100+MONTH(B496))</f>
        <v/>
      </c>
    </row>
    <row r="497">
      <c r="A497" s="24" t="n"/>
      <c r="B497" s="43" t="n"/>
      <c r="C497" s="24" t="n"/>
      <c r="D497" s="24" t="n"/>
      <c r="E497" s="24" t="n"/>
      <c r="F497" s="44">
        <f>IF(E497="","",IFERROR(VLOOKUP(E497,Products!$A$5:$B$204,2,FALSE),"SKU not found"))</f>
        <v/>
      </c>
      <c r="G497" s="25" t="n"/>
      <c r="H497" s="30" t="n"/>
      <c r="I497" s="40">
        <f>IF(OR(E497="",G497=""),"",ROUND(G497*H497,2))</f>
        <v/>
      </c>
      <c r="J497" s="40">
        <f>IF(E497="","",IFERROR(VLOOKUP(E497,Products!$A$5:$F$204,6,FALSE),0))</f>
        <v/>
      </c>
      <c r="K497" s="40">
        <f>IF(I497="","",ROUND(G497*J497,2))</f>
        <v/>
      </c>
      <c r="L497" s="40">
        <f>IF(I497="","",I497-K497)</f>
        <v/>
      </c>
      <c r="M497" s="45">
        <f>IF(B497="","",YEAR(B497)*100+MONTH(B497))</f>
        <v/>
      </c>
    </row>
    <row r="498">
      <c r="A498" s="24" t="n"/>
      <c r="B498" s="43" t="n"/>
      <c r="C498" s="24" t="n"/>
      <c r="D498" s="24" t="n"/>
      <c r="E498" s="24" t="n"/>
      <c r="F498" s="44">
        <f>IF(E498="","",IFERROR(VLOOKUP(E498,Products!$A$5:$B$204,2,FALSE),"SKU not found"))</f>
        <v/>
      </c>
      <c r="G498" s="25" t="n"/>
      <c r="H498" s="30" t="n"/>
      <c r="I498" s="40">
        <f>IF(OR(E498="",G498=""),"",ROUND(G498*H498,2))</f>
        <v/>
      </c>
      <c r="J498" s="40">
        <f>IF(E498="","",IFERROR(VLOOKUP(E498,Products!$A$5:$F$204,6,FALSE),0))</f>
        <v/>
      </c>
      <c r="K498" s="40">
        <f>IF(I498="","",ROUND(G498*J498,2))</f>
        <v/>
      </c>
      <c r="L498" s="40">
        <f>IF(I498="","",I498-K498)</f>
        <v/>
      </c>
      <c r="M498" s="45">
        <f>IF(B498="","",YEAR(B498)*100+MONTH(B498))</f>
        <v/>
      </c>
    </row>
    <row r="499">
      <c r="A499" s="24" t="n"/>
      <c r="B499" s="43" t="n"/>
      <c r="C499" s="24" t="n"/>
      <c r="D499" s="24" t="n"/>
      <c r="E499" s="24" t="n"/>
      <c r="F499" s="44">
        <f>IF(E499="","",IFERROR(VLOOKUP(E499,Products!$A$5:$B$204,2,FALSE),"SKU not found"))</f>
        <v/>
      </c>
      <c r="G499" s="25" t="n"/>
      <c r="H499" s="30" t="n"/>
      <c r="I499" s="40">
        <f>IF(OR(E499="",G499=""),"",ROUND(G499*H499,2))</f>
        <v/>
      </c>
      <c r="J499" s="40">
        <f>IF(E499="","",IFERROR(VLOOKUP(E499,Products!$A$5:$F$204,6,FALSE),0))</f>
        <v/>
      </c>
      <c r="K499" s="40">
        <f>IF(I499="","",ROUND(G499*J499,2))</f>
        <v/>
      </c>
      <c r="L499" s="40">
        <f>IF(I499="","",I499-K499)</f>
        <v/>
      </c>
      <c r="M499" s="45">
        <f>IF(B499="","",YEAR(B499)*100+MONTH(B499))</f>
        <v/>
      </c>
    </row>
    <row r="500">
      <c r="A500" s="24" t="n"/>
      <c r="B500" s="43" t="n"/>
      <c r="C500" s="24" t="n"/>
      <c r="D500" s="24" t="n"/>
      <c r="E500" s="24" t="n"/>
      <c r="F500" s="44">
        <f>IF(E500="","",IFERROR(VLOOKUP(E500,Products!$A$5:$B$204,2,FALSE),"SKU not found"))</f>
        <v/>
      </c>
      <c r="G500" s="25" t="n"/>
      <c r="H500" s="30" t="n"/>
      <c r="I500" s="40">
        <f>IF(OR(E500="",G500=""),"",ROUND(G500*H500,2))</f>
        <v/>
      </c>
      <c r="J500" s="40">
        <f>IF(E500="","",IFERROR(VLOOKUP(E500,Products!$A$5:$F$204,6,FALSE),0))</f>
        <v/>
      </c>
      <c r="K500" s="40">
        <f>IF(I500="","",ROUND(G500*J500,2))</f>
        <v/>
      </c>
      <c r="L500" s="40">
        <f>IF(I500="","",I500-K500)</f>
        <v/>
      </c>
      <c r="M500" s="45">
        <f>IF(B500="","",YEAR(B500)*100+MONTH(B500))</f>
        <v/>
      </c>
    </row>
    <row r="501">
      <c r="A501" s="24" t="n"/>
      <c r="B501" s="43" t="n"/>
      <c r="C501" s="24" t="n"/>
      <c r="D501" s="24" t="n"/>
      <c r="E501" s="24" t="n"/>
      <c r="F501" s="44">
        <f>IF(E501="","",IFERROR(VLOOKUP(E501,Products!$A$5:$B$204,2,FALSE),"SKU not found"))</f>
        <v/>
      </c>
      <c r="G501" s="25" t="n"/>
      <c r="H501" s="30" t="n"/>
      <c r="I501" s="40">
        <f>IF(OR(E501="",G501=""),"",ROUND(G501*H501,2))</f>
        <v/>
      </c>
      <c r="J501" s="40">
        <f>IF(E501="","",IFERROR(VLOOKUP(E501,Products!$A$5:$F$204,6,FALSE),0))</f>
        <v/>
      </c>
      <c r="K501" s="40">
        <f>IF(I501="","",ROUND(G501*J501,2))</f>
        <v/>
      </c>
      <c r="L501" s="40">
        <f>IF(I501="","",I501-K501)</f>
        <v/>
      </c>
      <c r="M501" s="45">
        <f>IF(B501="","",YEAR(B501)*100+MONTH(B501))</f>
        <v/>
      </c>
    </row>
    <row r="502">
      <c r="A502" s="24" t="n"/>
      <c r="B502" s="43" t="n"/>
      <c r="C502" s="24" t="n"/>
      <c r="D502" s="24" t="n"/>
      <c r="E502" s="24" t="n"/>
      <c r="F502" s="44">
        <f>IF(E502="","",IFERROR(VLOOKUP(E502,Products!$A$5:$B$204,2,FALSE),"SKU not found"))</f>
        <v/>
      </c>
      <c r="G502" s="25" t="n"/>
      <c r="H502" s="30" t="n"/>
      <c r="I502" s="40">
        <f>IF(OR(E502="",G502=""),"",ROUND(G502*H502,2))</f>
        <v/>
      </c>
      <c r="J502" s="40">
        <f>IF(E502="","",IFERROR(VLOOKUP(E502,Products!$A$5:$F$204,6,FALSE),0))</f>
        <v/>
      </c>
      <c r="K502" s="40">
        <f>IF(I502="","",ROUND(G502*J502,2))</f>
        <v/>
      </c>
      <c r="L502" s="40">
        <f>IF(I502="","",I502-K502)</f>
        <v/>
      </c>
      <c r="M502" s="45">
        <f>IF(B502="","",YEAR(B502)*100+MONTH(B502))</f>
        <v/>
      </c>
    </row>
    <row r="503">
      <c r="A503" s="24" t="n"/>
      <c r="B503" s="43" t="n"/>
      <c r="C503" s="24" t="n"/>
      <c r="D503" s="24" t="n"/>
      <c r="E503" s="24" t="n"/>
      <c r="F503" s="44">
        <f>IF(E503="","",IFERROR(VLOOKUP(E503,Products!$A$5:$B$204,2,FALSE),"SKU not found"))</f>
        <v/>
      </c>
      <c r="G503" s="25" t="n"/>
      <c r="H503" s="30" t="n"/>
      <c r="I503" s="40">
        <f>IF(OR(E503="",G503=""),"",ROUND(G503*H503,2))</f>
        <v/>
      </c>
      <c r="J503" s="40">
        <f>IF(E503="","",IFERROR(VLOOKUP(E503,Products!$A$5:$F$204,6,FALSE),0))</f>
        <v/>
      </c>
      <c r="K503" s="40">
        <f>IF(I503="","",ROUND(G503*J503,2))</f>
        <v/>
      </c>
      <c r="L503" s="40">
        <f>IF(I503="","",I503-K503)</f>
        <v/>
      </c>
      <c r="M503" s="45">
        <f>IF(B503="","",YEAR(B503)*100+MONTH(B503))</f>
        <v/>
      </c>
    </row>
    <row r="504">
      <c r="A504" s="24" t="n"/>
      <c r="B504" s="43" t="n"/>
      <c r="C504" s="24" t="n"/>
      <c r="D504" s="24" t="n"/>
      <c r="E504" s="24" t="n"/>
      <c r="F504" s="44">
        <f>IF(E504="","",IFERROR(VLOOKUP(E504,Products!$A$5:$B$204,2,FALSE),"SKU not found"))</f>
        <v/>
      </c>
      <c r="G504" s="25" t="n"/>
      <c r="H504" s="30" t="n"/>
      <c r="I504" s="40">
        <f>IF(OR(E504="",G504=""),"",ROUND(G504*H504,2))</f>
        <v/>
      </c>
      <c r="J504" s="40">
        <f>IF(E504="","",IFERROR(VLOOKUP(E504,Products!$A$5:$F$204,6,FALSE),0))</f>
        <v/>
      </c>
      <c r="K504" s="40">
        <f>IF(I504="","",ROUND(G504*J504,2))</f>
        <v/>
      </c>
      <c r="L504" s="40">
        <f>IF(I504="","",I504-K504)</f>
        <v/>
      </c>
      <c r="M504" s="45">
        <f>IF(B504="","",YEAR(B504)*100+MONTH(B504))</f>
        <v/>
      </c>
    </row>
    <row r="505">
      <c r="A505" s="24" t="n"/>
      <c r="B505" s="43" t="n"/>
      <c r="C505" s="24" t="n"/>
      <c r="D505" s="24" t="n"/>
      <c r="E505" s="24" t="n"/>
      <c r="F505" s="44">
        <f>IF(E505="","",IFERROR(VLOOKUP(E505,Products!$A$5:$B$204,2,FALSE),"SKU not found"))</f>
        <v/>
      </c>
      <c r="G505" s="25" t="n"/>
      <c r="H505" s="30" t="n"/>
      <c r="I505" s="40">
        <f>IF(OR(E505="",G505=""),"",ROUND(G505*H505,2))</f>
        <v/>
      </c>
      <c r="J505" s="40">
        <f>IF(E505="","",IFERROR(VLOOKUP(E505,Products!$A$5:$F$204,6,FALSE),0))</f>
        <v/>
      </c>
      <c r="K505" s="40">
        <f>IF(I505="","",ROUND(G505*J505,2))</f>
        <v/>
      </c>
      <c r="L505" s="40">
        <f>IF(I505="","",I505-K505)</f>
        <v/>
      </c>
      <c r="M505" s="45">
        <f>IF(B505="","",YEAR(B505)*100+MONTH(B505))</f>
        <v/>
      </c>
    </row>
    <row r="506">
      <c r="A506" s="24" t="n"/>
      <c r="B506" s="43" t="n"/>
      <c r="C506" s="24" t="n"/>
      <c r="D506" s="24" t="n"/>
      <c r="E506" s="24" t="n"/>
      <c r="F506" s="44">
        <f>IF(E506="","",IFERROR(VLOOKUP(E506,Products!$A$5:$B$204,2,FALSE),"SKU not found"))</f>
        <v/>
      </c>
      <c r="G506" s="25" t="n"/>
      <c r="H506" s="30" t="n"/>
      <c r="I506" s="40">
        <f>IF(OR(E506="",G506=""),"",ROUND(G506*H506,2))</f>
        <v/>
      </c>
      <c r="J506" s="40">
        <f>IF(E506="","",IFERROR(VLOOKUP(E506,Products!$A$5:$F$204,6,FALSE),0))</f>
        <v/>
      </c>
      <c r="K506" s="40">
        <f>IF(I506="","",ROUND(G506*J506,2))</f>
        <v/>
      </c>
      <c r="L506" s="40">
        <f>IF(I506="","",I506-K506)</f>
        <v/>
      </c>
      <c r="M506" s="45">
        <f>IF(B506="","",YEAR(B506)*100+MONTH(B506))</f>
        <v/>
      </c>
    </row>
    <row r="507">
      <c r="A507" s="24" t="n"/>
      <c r="B507" s="43" t="n"/>
      <c r="C507" s="24" t="n"/>
      <c r="D507" s="24" t="n"/>
      <c r="E507" s="24" t="n"/>
      <c r="F507" s="44">
        <f>IF(E507="","",IFERROR(VLOOKUP(E507,Products!$A$5:$B$204,2,FALSE),"SKU not found"))</f>
        <v/>
      </c>
      <c r="G507" s="25" t="n"/>
      <c r="H507" s="30" t="n"/>
      <c r="I507" s="40">
        <f>IF(OR(E507="",G507=""),"",ROUND(G507*H507,2))</f>
        <v/>
      </c>
      <c r="J507" s="40">
        <f>IF(E507="","",IFERROR(VLOOKUP(E507,Products!$A$5:$F$204,6,FALSE),0))</f>
        <v/>
      </c>
      <c r="K507" s="40">
        <f>IF(I507="","",ROUND(G507*J507,2))</f>
        <v/>
      </c>
      <c r="L507" s="40">
        <f>IF(I507="","",I507-K507)</f>
        <v/>
      </c>
      <c r="M507" s="45">
        <f>IF(B507="","",YEAR(B507)*100+MONTH(B507))</f>
        <v/>
      </c>
    </row>
    <row r="508">
      <c r="A508" s="24" t="n"/>
      <c r="B508" s="43" t="n"/>
      <c r="C508" s="24" t="n"/>
      <c r="D508" s="24" t="n"/>
      <c r="E508" s="24" t="n"/>
      <c r="F508" s="44">
        <f>IF(E508="","",IFERROR(VLOOKUP(E508,Products!$A$5:$B$204,2,FALSE),"SKU not found"))</f>
        <v/>
      </c>
      <c r="G508" s="25" t="n"/>
      <c r="H508" s="30" t="n"/>
      <c r="I508" s="40">
        <f>IF(OR(E508="",G508=""),"",ROUND(G508*H508,2))</f>
        <v/>
      </c>
      <c r="J508" s="40">
        <f>IF(E508="","",IFERROR(VLOOKUP(E508,Products!$A$5:$F$204,6,FALSE),0))</f>
        <v/>
      </c>
      <c r="K508" s="40">
        <f>IF(I508="","",ROUND(G508*J508,2))</f>
        <v/>
      </c>
      <c r="L508" s="40">
        <f>IF(I508="","",I508-K508)</f>
        <v/>
      </c>
      <c r="M508" s="45">
        <f>IF(B508="","",YEAR(B508)*100+MONTH(B508))</f>
        <v/>
      </c>
    </row>
    <row r="509">
      <c r="A509" s="24" t="n"/>
      <c r="B509" s="43" t="n"/>
      <c r="C509" s="24" t="n"/>
      <c r="D509" s="24" t="n"/>
      <c r="E509" s="24" t="n"/>
      <c r="F509" s="44">
        <f>IF(E509="","",IFERROR(VLOOKUP(E509,Products!$A$5:$B$204,2,FALSE),"SKU not found"))</f>
        <v/>
      </c>
      <c r="G509" s="25" t="n"/>
      <c r="H509" s="30" t="n"/>
      <c r="I509" s="40">
        <f>IF(OR(E509="",G509=""),"",ROUND(G509*H509,2))</f>
        <v/>
      </c>
      <c r="J509" s="40">
        <f>IF(E509="","",IFERROR(VLOOKUP(E509,Products!$A$5:$F$204,6,FALSE),0))</f>
        <v/>
      </c>
      <c r="K509" s="40">
        <f>IF(I509="","",ROUND(G509*J509,2))</f>
        <v/>
      </c>
      <c r="L509" s="40">
        <f>IF(I509="","",I509-K509)</f>
        <v/>
      </c>
      <c r="M509" s="45">
        <f>IF(B509="","",YEAR(B509)*100+MONTH(B509))</f>
        <v/>
      </c>
    </row>
    <row r="510">
      <c r="A510" s="24" t="n"/>
      <c r="B510" s="43" t="n"/>
      <c r="C510" s="24" t="n"/>
      <c r="D510" s="24" t="n"/>
      <c r="E510" s="24" t="n"/>
      <c r="F510" s="44">
        <f>IF(E510="","",IFERROR(VLOOKUP(E510,Products!$A$5:$B$204,2,FALSE),"SKU not found"))</f>
        <v/>
      </c>
      <c r="G510" s="25" t="n"/>
      <c r="H510" s="30" t="n"/>
      <c r="I510" s="40">
        <f>IF(OR(E510="",G510=""),"",ROUND(G510*H510,2))</f>
        <v/>
      </c>
      <c r="J510" s="40">
        <f>IF(E510="","",IFERROR(VLOOKUP(E510,Products!$A$5:$F$204,6,FALSE),0))</f>
        <v/>
      </c>
      <c r="K510" s="40">
        <f>IF(I510="","",ROUND(G510*J510,2))</f>
        <v/>
      </c>
      <c r="L510" s="40">
        <f>IF(I510="","",I510-K510)</f>
        <v/>
      </c>
      <c r="M510" s="45">
        <f>IF(B510="","",YEAR(B510)*100+MONTH(B510))</f>
        <v/>
      </c>
    </row>
    <row r="511">
      <c r="A511" s="24" t="n"/>
      <c r="B511" s="43" t="n"/>
      <c r="C511" s="24" t="n"/>
      <c r="D511" s="24" t="n"/>
      <c r="E511" s="24" t="n"/>
      <c r="F511" s="44">
        <f>IF(E511="","",IFERROR(VLOOKUP(E511,Products!$A$5:$B$204,2,FALSE),"SKU not found"))</f>
        <v/>
      </c>
      <c r="G511" s="25" t="n"/>
      <c r="H511" s="30" t="n"/>
      <c r="I511" s="40">
        <f>IF(OR(E511="",G511=""),"",ROUND(G511*H511,2))</f>
        <v/>
      </c>
      <c r="J511" s="40">
        <f>IF(E511="","",IFERROR(VLOOKUP(E511,Products!$A$5:$F$204,6,FALSE),0))</f>
        <v/>
      </c>
      <c r="K511" s="40">
        <f>IF(I511="","",ROUND(G511*J511,2))</f>
        <v/>
      </c>
      <c r="L511" s="40">
        <f>IF(I511="","",I511-K511)</f>
        <v/>
      </c>
      <c r="M511" s="45">
        <f>IF(B511="","",YEAR(B511)*100+MONTH(B511))</f>
        <v/>
      </c>
    </row>
    <row r="512">
      <c r="A512" s="24" t="n"/>
      <c r="B512" s="43" t="n"/>
      <c r="C512" s="24" t="n"/>
      <c r="D512" s="24" t="n"/>
      <c r="E512" s="24" t="n"/>
      <c r="F512" s="44">
        <f>IF(E512="","",IFERROR(VLOOKUP(E512,Products!$A$5:$B$204,2,FALSE),"SKU not found"))</f>
        <v/>
      </c>
      <c r="G512" s="25" t="n"/>
      <c r="H512" s="30" t="n"/>
      <c r="I512" s="40">
        <f>IF(OR(E512="",G512=""),"",ROUND(G512*H512,2))</f>
        <v/>
      </c>
      <c r="J512" s="40">
        <f>IF(E512="","",IFERROR(VLOOKUP(E512,Products!$A$5:$F$204,6,FALSE),0))</f>
        <v/>
      </c>
      <c r="K512" s="40">
        <f>IF(I512="","",ROUND(G512*J512,2))</f>
        <v/>
      </c>
      <c r="L512" s="40">
        <f>IF(I512="","",I512-K512)</f>
        <v/>
      </c>
      <c r="M512" s="45">
        <f>IF(B512="","",YEAR(B512)*100+MONTH(B512))</f>
        <v/>
      </c>
    </row>
    <row r="513">
      <c r="A513" s="24" t="n"/>
      <c r="B513" s="43" t="n"/>
      <c r="C513" s="24" t="n"/>
      <c r="D513" s="24" t="n"/>
      <c r="E513" s="24" t="n"/>
      <c r="F513" s="44">
        <f>IF(E513="","",IFERROR(VLOOKUP(E513,Products!$A$5:$B$204,2,FALSE),"SKU not found"))</f>
        <v/>
      </c>
      <c r="G513" s="25" t="n"/>
      <c r="H513" s="30" t="n"/>
      <c r="I513" s="40">
        <f>IF(OR(E513="",G513=""),"",ROUND(G513*H513,2))</f>
        <v/>
      </c>
      <c r="J513" s="40">
        <f>IF(E513="","",IFERROR(VLOOKUP(E513,Products!$A$5:$F$204,6,FALSE),0))</f>
        <v/>
      </c>
      <c r="K513" s="40">
        <f>IF(I513="","",ROUND(G513*J513,2))</f>
        <v/>
      </c>
      <c r="L513" s="40">
        <f>IF(I513="","",I513-K513)</f>
        <v/>
      </c>
      <c r="M513" s="45">
        <f>IF(B513="","",YEAR(B513)*100+MONTH(B513))</f>
        <v/>
      </c>
    </row>
    <row r="514">
      <c r="A514" s="24" t="n"/>
      <c r="B514" s="43" t="n"/>
      <c r="C514" s="24" t="n"/>
      <c r="D514" s="24" t="n"/>
      <c r="E514" s="24" t="n"/>
      <c r="F514" s="44">
        <f>IF(E514="","",IFERROR(VLOOKUP(E514,Products!$A$5:$B$204,2,FALSE),"SKU not found"))</f>
        <v/>
      </c>
      <c r="G514" s="25" t="n"/>
      <c r="H514" s="30" t="n"/>
      <c r="I514" s="40">
        <f>IF(OR(E514="",G514=""),"",ROUND(G514*H514,2))</f>
        <v/>
      </c>
      <c r="J514" s="40">
        <f>IF(E514="","",IFERROR(VLOOKUP(E514,Products!$A$5:$F$204,6,FALSE),0))</f>
        <v/>
      </c>
      <c r="K514" s="40">
        <f>IF(I514="","",ROUND(G514*J514,2))</f>
        <v/>
      </c>
      <c r="L514" s="40">
        <f>IF(I514="","",I514-K514)</f>
        <v/>
      </c>
      <c r="M514" s="45">
        <f>IF(B514="","",YEAR(B514)*100+MONTH(B514))</f>
        <v/>
      </c>
    </row>
    <row r="515">
      <c r="A515" s="24" t="n"/>
      <c r="B515" s="43" t="n"/>
      <c r="C515" s="24" t="n"/>
      <c r="D515" s="24" t="n"/>
      <c r="E515" s="24" t="n"/>
      <c r="F515" s="44">
        <f>IF(E515="","",IFERROR(VLOOKUP(E515,Products!$A$5:$B$204,2,FALSE),"SKU not found"))</f>
        <v/>
      </c>
      <c r="G515" s="25" t="n"/>
      <c r="H515" s="30" t="n"/>
      <c r="I515" s="40">
        <f>IF(OR(E515="",G515=""),"",ROUND(G515*H515,2))</f>
        <v/>
      </c>
      <c r="J515" s="40">
        <f>IF(E515="","",IFERROR(VLOOKUP(E515,Products!$A$5:$F$204,6,FALSE),0))</f>
        <v/>
      </c>
      <c r="K515" s="40">
        <f>IF(I515="","",ROUND(G515*J515,2))</f>
        <v/>
      </c>
      <c r="L515" s="40">
        <f>IF(I515="","",I515-K515)</f>
        <v/>
      </c>
      <c r="M515" s="45">
        <f>IF(B515="","",YEAR(B515)*100+MONTH(B515))</f>
        <v/>
      </c>
    </row>
    <row r="516">
      <c r="A516" s="24" t="n"/>
      <c r="B516" s="43" t="n"/>
      <c r="C516" s="24" t="n"/>
      <c r="D516" s="24" t="n"/>
      <c r="E516" s="24" t="n"/>
      <c r="F516" s="44">
        <f>IF(E516="","",IFERROR(VLOOKUP(E516,Products!$A$5:$B$204,2,FALSE),"SKU not found"))</f>
        <v/>
      </c>
      <c r="G516" s="25" t="n"/>
      <c r="H516" s="30" t="n"/>
      <c r="I516" s="40">
        <f>IF(OR(E516="",G516=""),"",ROUND(G516*H516,2))</f>
        <v/>
      </c>
      <c r="J516" s="40">
        <f>IF(E516="","",IFERROR(VLOOKUP(E516,Products!$A$5:$F$204,6,FALSE),0))</f>
        <v/>
      </c>
      <c r="K516" s="40">
        <f>IF(I516="","",ROUND(G516*J516,2))</f>
        <v/>
      </c>
      <c r="L516" s="40">
        <f>IF(I516="","",I516-K516)</f>
        <v/>
      </c>
      <c r="M516" s="45">
        <f>IF(B516="","",YEAR(B516)*100+MONTH(B516))</f>
        <v/>
      </c>
    </row>
    <row r="517">
      <c r="A517" s="24" t="n"/>
      <c r="B517" s="43" t="n"/>
      <c r="C517" s="24" t="n"/>
      <c r="D517" s="24" t="n"/>
      <c r="E517" s="24" t="n"/>
      <c r="F517" s="44">
        <f>IF(E517="","",IFERROR(VLOOKUP(E517,Products!$A$5:$B$204,2,FALSE),"SKU not found"))</f>
        <v/>
      </c>
      <c r="G517" s="25" t="n"/>
      <c r="H517" s="30" t="n"/>
      <c r="I517" s="40">
        <f>IF(OR(E517="",G517=""),"",ROUND(G517*H517,2))</f>
        <v/>
      </c>
      <c r="J517" s="40">
        <f>IF(E517="","",IFERROR(VLOOKUP(E517,Products!$A$5:$F$204,6,FALSE),0))</f>
        <v/>
      </c>
      <c r="K517" s="40">
        <f>IF(I517="","",ROUND(G517*J517,2))</f>
        <v/>
      </c>
      <c r="L517" s="40">
        <f>IF(I517="","",I517-K517)</f>
        <v/>
      </c>
      <c r="M517" s="45">
        <f>IF(B517="","",YEAR(B517)*100+MONTH(B517))</f>
        <v/>
      </c>
    </row>
    <row r="518">
      <c r="A518" s="24" t="n"/>
      <c r="B518" s="43" t="n"/>
      <c r="C518" s="24" t="n"/>
      <c r="D518" s="24" t="n"/>
      <c r="E518" s="24" t="n"/>
      <c r="F518" s="44">
        <f>IF(E518="","",IFERROR(VLOOKUP(E518,Products!$A$5:$B$204,2,FALSE),"SKU not found"))</f>
        <v/>
      </c>
      <c r="G518" s="25" t="n"/>
      <c r="H518" s="30" t="n"/>
      <c r="I518" s="40">
        <f>IF(OR(E518="",G518=""),"",ROUND(G518*H518,2))</f>
        <v/>
      </c>
      <c r="J518" s="40">
        <f>IF(E518="","",IFERROR(VLOOKUP(E518,Products!$A$5:$F$204,6,FALSE),0))</f>
        <v/>
      </c>
      <c r="K518" s="40">
        <f>IF(I518="","",ROUND(G518*J518,2))</f>
        <v/>
      </c>
      <c r="L518" s="40">
        <f>IF(I518="","",I518-K518)</f>
        <v/>
      </c>
      <c r="M518" s="45">
        <f>IF(B518="","",YEAR(B518)*100+MONTH(B518))</f>
        <v/>
      </c>
    </row>
    <row r="519">
      <c r="A519" s="24" t="n"/>
      <c r="B519" s="43" t="n"/>
      <c r="C519" s="24" t="n"/>
      <c r="D519" s="24" t="n"/>
      <c r="E519" s="24" t="n"/>
      <c r="F519" s="44">
        <f>IF(E519="","",IFERROR(VLOOKUP(E519,Products!$A$5:$B$204,2,FALSE),"SKU not found"))</f>
        <v/>
      </c>
      <c r="G519" s="25" t="n"/>
      <c r="H519" s="30" t="n"/>
      <c r="I519" s="40">
        <f>IF(OR(E519="",G519=""),"",ROUND(G519*H519,2))</f>
        <v/>
      </c>
      <c r="J519" s="40">
        <f>IF(E519="","",IFERROR(VLOOKUP(E519,Products!$A$5:$F$204,6,FALSE),0))</f>
        <v/>
      </c>
      <c r="K519" s="40">
        <f>IF(I519="","",ROUND(G519*J519,2))</f>
        <v/>
      </c>
      <c r="L519" s="40">
        <f>IF(I519="","",I519-K519)</f>
        <v/>
      </c>
      <c r="M519" s="45">
        <f>IF(B519="","",YEAR(B519)*100+MONTH(B519))</f>
        <v/>
      </c>
    </row>
    <row r="520">
      <c r="A520" s="24" t="n"/>
      <c r="B520" s="43" t="n"/>
      <c r="C520" s="24" t="n"/>
      <c r="D520" s="24" t="n"/>
      <c r="E520" s="24" t="n"/>
      <c r="F520" s="44">
        <f>IF(E520="","",IFERROR(VLOOKUP(E520,Products!$A$5:$B$204,2,FALSE),"SKU not found"))</f>
        <v/>
      </c>
      <c r="G520" s="25" t="n"/>
      <c r="H520" s="30" t="n"/>
      <c r="I520" s="40">
        <f>IF(OR(E520="",G520=""),"",ROUND(G520*H520,2))</f>
        <v/>
      </c>
      <c r="J520" s="40">
        <f>IF(E520="","",IFERROR(VLOOKUP(E520,Products!$A$5:$F$204,6,FALSE),0))</f>
        <v/>
      </c>
      <c r="K520" s="40">
        <f>IF(I520="","",ROUND(G520*J520,2))</f>
        <v/>
      </c>
      <c r="L520" s="40">
        <f>IF(I520="","",I520-K520)</f>
        <v/>
      </c>
      <c r="M520" s="45">
        <f>IF(B520="","",YEAR(B520)*100+MONTH(B520))</f>
        <v/>
      </c>
    </row>
    <row r="521">
      <c r="A521" s="24" t="n"/>
      <c r="B521" s="43" t="n"/>
      <c r="C521" s="24" t="n"/>
      <c r="D521" s="24" t="n"/>
      <c r="E521" s="24" t="n"/>
      <c r="F521" s="44">
        <f>IF(E521="","",IFERROR(VLOOKUP(E521,Products!$A$5:$B$204,2,FALSE),"SKU not found"))</f>
        <v/>
      </c>
      <c r="G521" s="25" t="n"/>
      <c r="H521" s="30" t="n"/>
      <c r="I521" s="40">
        <f>IF(OR(E521="",G521=""),"",ROUND(G521*H521,2))</f>
        <v/>
      </c>
      <c r="J521" s="40">
        <f>IF(E521="","",IFERROR(VLOOKUP(E521,Products!$A$5:$F$204,6,FALSE),0))</f>
        <v/>
      </c>
      <c r="K521" s="40">
        <f>IF(I521="","",ROUND(G521*J521,2))</f>
        <v/>
      </c>
      <c r="L521" s="40">
        <f>IF(I521="","",I521-K521)</f>
        <v/>
      </c>
      <c r="M521" s="45">
        <f>IF(B521="","",YEAR(B521)*100+MONTH(B521))</f>
        <v/>
      </c>
    </row>
    <row r="522">
      <c r="A522" s="24" t="n"/>
      <c r="B522" s="43" t="n"/>
      <c r="C522" s="24" t="n"/>
      <c r="D522" s="24" t="n"/>
      <c r="E522" s="24" t="n"/>
      <c r="F522" s="44">
        <f>IF(E522="","",IFERROR(VLOOKUP(E522,Products!$A$5:$B$204,2,FALSE),"SKU not found"))</f>
        <v/>
      </c>
      <c r="G522" s="25" t="n"/>
      <c r="H522" s="30" t="n"/>
      <c r="I522" s="40">
        <f>IF(OR(E522="",G522=""),"",ROUND(G522*H522,2))</f>
        <v/>
      </c>
      <c r="J522" s="40">
        <f>IF(E522="","",IFERROR(VLOOKUP(E522,Products!$A$5:$F$204,6,FALSE),0))</f>
        <v/>
      </c>
      <c r="K522" s="40">
        <f>IF(I522="","",ROUND(G522*J522,2))</f>
        <v/>
      </c>
      <c r="L522" s="40">
        <f>IF(I522="","",I522-K522)</f>
        <v/>
      </c>
      <c r="M522" s="45">
        <f>IF(B522="","",YEAR(B522)*100+MONTH(B522))</f>
        <v/>
      </c>
    </row>
    <row r="523">
      <c r="A523" s="24" t="n"/>
      <c r="B523" s="43" t="n"/>
      <c r="C523" s="24" t="n"/>
      <c r="D523" s="24" t="n"/>
      <c r="E523" s="24" t="n"/>
      <c r="F523" s="44">
        <f>IF(E523="","",IFERROR(VLOOKUP(E523,Products!$A$5:$B$204,2,FALSE),"SKU not found"))</f>
        <v/>
      </c>
      <c r="G523" s="25" t="n"/>
      <c r="H523" s="30" t="n"/>
      <c r="I523" s="40">
        <f>IF(OR(E523="",G523=""),"",ROUND(G523*H523,2))</f>
        <v/>
      </c>
      <c r="J523" s="40">
        <f>IF(E523="","",IFERROR(VLOOKUP(E523,Products!$A$5:$F$204,6,FALSE),0))</f>
        <v/>
      </c>
      <c r="K523" s="40">
        <f>IF(I523="","",ROUND(G523*J523,2))</f>
        <v/>
      </c>
      <c r="L523" s="40">
        <f>IF(I523="","",I523-K523)</f>
        <v/>
      </c>
      <c r="M523" s="45">
        <f>IF(B523="","",YEAR(B523)*100+MONTH(B523))</f>
        <v/>
      </c>
    </row>
    <row r="524">
      <c r="A524" s="24" t="n"/>
      <c r="B524" s="43" t="n"/>
      <c r="C524" s="24" t="n"/>
      <c r="D524" s="24" t="n"/>
      <c r="E524" s="24" t="n"/>
      <c r="F524" s="44">
        <f>IF(E524="","",IFERROR(VLOOKUP(E524,Products!$A$5:$B$204,2,FALSE),"SKU not found"))</f>
        <v/>
      </c>
      <c r="G524" s="25" t="n"/>
      <c r="H524" s="30" t="n"/>
      <c r="I524" s="40">
        <f>IF(OR(E524="",G524=""),"",ROUND(G524*H524,2))</f>
        <v/>
      </c>
      <c r="J524" s="40">
        <f>IF(E524="","",IFERROR(VLOOKUP(E524,Products!$A$5:$F$204,6,FALSE),0))</f>
        <v/>
      </c>
      <c r="K524" s="40">
        <f>IF(I524="","",ROUND(G524*J524,2))</f>
        <v/>
      </c>
      <c r="L524" s="40">
        <f>IF(I524="","",I524-K524)</f>
        <v/>
      </c>
      <c r="M524" s="45">
        <f>IF(B524="","",YEAR(B524)*100+MONTH(B524))</f>
        <v/>
      </c>
    </row>
    <row r="525">
      <c r="A525" s="24" t="n"/>
      <c r="B525" s="43" t="n"/>
      <c r="C525" s="24" t="n"/>
      <c r="D525" s="24" t="n"/>
      <c r="E525" s="24" t="n"/>
      <c r="F525" s="44">
        <f>IF(E525="","",IFERROR(VLOOKUP(E525,Products!$A$5:$B$204,2,FALSE),"SKU not found"))</f>
        <v/>
      </c>
      <c r="G525" s="25" t="n"/>
      <c r="H525" s="30" t="n"/>
      <c r="I525" s="40">
        <f>IF(OR(E525="",G525=""),"",ROUND(G525*H525,2))</f>
        <v/>
      </c>
      <c r="J525" s="40">
        <f>IF(E525="","",IFERROR(VLOOKUP(E525,Products!$A$5:$F$204,6,FALSE),0))</f>
        <v/>
      </c>
      <c r="K525" s="40">
        <f>IF(I525="","",ROUND(G525*J525,2))</f>
        <v/>
      </c>
      <c r="L525" s="40">
        <f>IF(I525="","",I525-K525)</f>
        <v/>
      </c>
      <c r="M525" s="45">
        <f>IF(B525="","",YEAR(B525)*100+MONTH(B525))</f>
        <v/>
      </c>
    </row>
    <row r="526">
      <c r="A526" s="24" t="n"/>
      <c r="B526" s="43" t="n"/>
      <c r="C526" s="24" t="n"/>
      <c r="D526" s="24" t="n"/>
      <c r="E526" s="24" t="n"/>
      <c r="F526" s="44">
        <f>IF(E526="","",IFERROR(VLOOKUP(E526,Products!$A$5:$B$204,2,FALSE),"SKU not found"))</f>
        <v/>
      </c>
      <c r="G526" s="25" t="n"/>
      <c r="H526" s="30" t="n"/>
      <c r="I526" s="40">
        <f>IF(OR(E526="",G526=""),"",ROUND(G526*H526,2))</f>
        <v/>
      </c>
      <c r="J526" s="40">
        <f>IF(E526="","",IFERROR(VLOOKUP(E526,Products!$A$5:$F$204,6,FALSE),0))</f>
        <v/>
      </c>
      <c r="K526" s="40">
        <f>IF(I526="","",ROUND(G526*J526,2))</f>
        <v/>
      </c>
      <c r="L526" s="40">
        <f>IF(I526="","",I526-K526)</f>
        <v/>
      </c>
      <c r="M526" s="45">
        <f>IF(B526="","",YEAR(B526)*100+MONTH(B526))</f>
        <v/>
      </c>
    </row>
    <row r="527">
      <c r="A527" s="24" t="n"/>
      <c r="B527" s="43" t="n"/>
      <c r="C527" s="24" t="n"/>
      <c r="D527" s="24" t="n"/>
      <c r="E527" s="24" t="n"/>
      <c r="F527" s="44">
        <f>IF(E527="","",IFERROR(VLOOKUP(E527,Products!$A$5:$B$204,2,FALSE),"SKU not found"))</f>
        <v/>
      </c>
      <c r="G527" s="25" t="n"/>
      <c r="H527" s="30" t="n"/>
      <c r="I527" s="40">
        <f>IF(OR(E527="",G527=""),"",ROUND(G527*H527,2))</f>
        <v/>
      </c>
      <c r="J527" s="40">
        <f>IF(E527="","",IFERROR(VLOOKUP(E527,Products!$A$5:$F$204,6,FALSE),0))</f>
        <v/>
      </c>
      <c r="K527" s="40">
        <f>IF(I527="","",ROUND(G527*J527,2))</f>
        <v/>
      </c>
      <c r="L527" s="40">
        <f>IF(I527="","",I527-K527)</f>
        <v/>
      </c>
      <c r="M527" s="45">
        <f>IF(B527="","",YEAR(B527)*100+MONTH(B527))</f>
        <v/>
      </c>
    </row>
    <row r="528">
      <c r="A528" s="24" t="n"/>
      <c r="B528" s="43" t="n"/>
      <c r="C528" s="24" t="n"/>
      <c r="D528" s="24" t="n"/>
      <c r="E528" s="24" t="n"/>
      <c r="F528" s="44">
        <f>IF(E528="","",IFERROR(VLOOKUP(E528,Products!$A$5:$B$204,2,FALSE),"SKU not found"))</f>
        <v/>
      </c>
      <c r="G528" s="25" t="n"/>
      <c r="H528" s="30" t="n"/>
      <c r="I528" s="40">
        <f>IF(OR(E528="",G528=""),"",ROUND(G528*H528,2))</f>
        <v/>
      </c>
      <c r="J528" s="40">
        <f>IF(E528="","",IFERROR(VLOOKUP(E528,Products!$A$5:$F$204,6,FALSE),0))</f>
        <v/>
      </c>
      <c r="K528" s="40">
        <f>IF(I528="","",ROUND(G528*J528,2))</f>
        <v/>
      </c>
      <c r="L528" s="40">
        <f>IF(I528="","",I528-K528)</f>
        <v/>
      </c>
      <c r="M528" s="45">
        <f>IF(B528="","",YEAR(B528)*100+MONTH(B528))</f>
        <v/>
      </c>
    </row>
    <row r="529">
      <c r="A529" s="24" t="n"/>
      <c r="B529" s="43" t="n"/>
      <c r="C529" s="24" t="n"/>
      <c r="D529" s="24" t="n"/>
      <c r="E529" s="24" t="n"/>
      <c r="F529" s="44">
        <f>IF(E529="","",IFERROR(VLOOKUP(E529,Products!$A$5:$B$204,2,FALSE),"SKU not found"))</f>
        <v/>
      </c>
      <c r="G529" s="25" t="n"/>
      <c r="H529" s="30" t="n"/>
      <c r="I529" s="40">
        <f>IF(OR(E529="",G529=""),"",ROUND(G529*H529,2))</f>
        <v/>
      </c>
      <c r="J529" s="40">
        <f>IF(E529="","",IFERROR(VLOOKUP(E529,Products!$A$5:$F$204,6,FALSE),0))</f>
        <v/>
      </c>
      <c r="K529" s="40">
        <f>IF(I529="","",ROUND(G529*J529,2))</f>
        <v/>
      </c>
      <c r="L529" s="40">
        <f>IF(I529="","",I529-K529)</f>
        <v/>
      </c>
      <c r="M529" s="45">
        <f>IF(B529="","",YEAR(B529)*100+MONTH(B529))</f>
        <v/>
      </c>
    </row>
    <row r="530">
      <c r="A530" s="24" t="n"/>
      <c r="B530" s="43" t="n"/>
      <c r="C530" s="24" t="n"/>
      <c r="D530" s="24" t="n"/>
      <c r="E530" s="24" t="n"/>
      <c r="F530" s="44">
        <f>IF(E530="","",IFERROR(VLOOKUP(E530,Products!$A$5:$B$204,2,FALSE),"SKU not found"))</f>
        <v/>
      </c>
      <c r="G530" s="25" t="n"/>
      <c r="H530" s="30" t="n"/>
      <c r="I530" s="40">
        <f>IF(OR(E530="",G530=""),"",ROUND(G530*H530,2))</f>
        <v/>
      </c>
      <c r="J530" s="40">
        <f>IF(E530="","",IFERROR(VLOOKUP(E530,Products!$A$5:$F$204,6,FALSE),0))</f>
        <v/>
      </c>
      <c r="K530" s="40">
        <f>IF(I530="","",ROUND(G530*J530,2))</f>
        <v/>
      </c>
      <c r="L530" s="40">
        <f>IF(I530="","",I530-K530)</f>
        <v/>
      </c>
      <c r="M530" s="45">
        <f>IF(B530="","",YEAR(B530)*100+MONTH(B530))</f>
        <v/>
      </c>
    </row>
    <row r="531">
      <c r="A531" s="24" t="n"/>
      <c r="B531" s="43" t="n"/>
      <c r="C531" s="24" t="n"/>
      <c r="D531" s="24" t="n"/>
      <c r="E531" s="24" t="n"/>
      <c r="F531" s="44">
        <f>IF(E531="","",IFERROR(VLOOKUP(E531,Products!$A$5:$B$204,2,FALSE),"SKU not found"))</f>
        <v/>
      </c>
      <c r="G531" s="25" t="n"/>
      <c r="H531" s="30" t="n"/>
      <c r="I531" s="40">
        <f>IF(OR(E531="",G531=""),"",ROUND(G531*H531,2))</f>
        <v/>
      </c>
      <c r="J531" s="40">
        <f>IF(E531="","",IFERROR(VLOOKUP(E531,Products!$A$5:$F$204,6,FALSE),0))</f>
        <v/>
      </c>
      <c r="K531" s="40">
        <f>IF(I531="","",ROUND(G531*J531,2))</f>
        <v/>
      </c>
      <c r="L531" s="40">
        <f>IF(I531="","",I531-K531)</f>
        <v/>
      </c>
      <c r="M531" s="45">
        <f>IF(B531="","",YEAR(B531)*100+MONTH(B531))</f>
        <v/>
      </c>
    </row>
    <row r="532">
      <c r="A532" s="24" t="n"/>
      <c r="B532" s="43" t="n"/>
      <c r="C532" s="24" t="n"/>
      <c r="D532" s="24" t="n"/>
      <c r="E532" s="24" t="n"/>
      <c r="F532" s="44">
        <f>IF(E532="","",IFERROR(VLOOKUP(E532,Products!$A$5:$B$204,2,FALSE),"SKU not found"))</f>
        <v/>
      </c>
      <c r="G532" s="25" t="n"/>
      <c r="H532" s="30" t="n"/>
      <c r="I532" s="40">
        <f>IF(OR(E532="",G532=""),"",ROUND(G532*H532,2))</f>
        <v/>
      </c>
      <c r="J532" s="40">
        <f>IF(E532="","",IFERROR(VLOOKUP(E532,Products!$A$5:$F$204,6,FALSE),0))</f>
        <v/>
      </c>
      <c r="K532" s="40">
        <f>IF(I532="","",ROUND(G532*J532,2))</f>
        <v/>
      </c>
      <c r="L532" s="40">
        <f>IF(I532="","",I532-K532)</f>
        <v/>
      </c>
      <c r="M532" s="45">
        <f>IF(B532="","",YEAR(B532)*100+MONTH(B532))</f>
        <v/>
      </c>
    </row>
    <row r="533">
      <c r="A533" s="24" t="n"/>
      <c r="B533" s="43" t="n"/>
      <c r="C533" s="24" t="n"/>
      <c r="D533" s="24" t="n"/>
      <c r="E533" s="24" t="n"/>
      <c r="F533" s="44">
        <f>IF(E533="","",IFERROR(VLOOKUP(E533,Products!$A$5:$B$204,2,FALSE),"SKU not found"))</f>
        <v/>
      </c>
      <c r="G533" s="25" t="n"/>
      <c r="H533" s="30" t="n"/>
      <c r="I533" s="40">
        <f>IF(OR(E533="",G533=""),"",ROUND(G533*H533,2))</f>
        <v/>
      </c>
      <c r="J533" s="40">
        <f>IF(E533="","",IFERROR(VLOOKUP(E533,Products!$A$5:$F$204,6,FALSE),0))</f>
        <v/>
      </c>
      <c r="K533" s="40">
        <f>IF(I533="","",ROUND(G533*J533,2))</f>
        <v/>
      </c>
      <c r="L533" s="40">
        <f>IF(I533="","",I533-K533)</f>
        <v/>
      </c>
      <c r="M533" s="45">
        <f>IF(B533="","",YEAR(B533)*100+MONTH(B533))</f>
        <v/>
      </c>
    </row>
    <row r="534">
      <c r="A534" s="24" t="n"/>
      <c r="B534" s="43" t="n"/>
      <c r="C534" s="24" t="n"/>
      <c r="D534" s="24" t="n"/>
      <c r="E534" s="24" t="n"/>
      <c r="F534" s="44">
        <f>IF(E534="","",IFERROR(VLOOKUP(E534,Products!$A$5:$B$204,2,FALSE),"SKU not found"))</f>
        <v/>
      </c>
      <c r="G534" s="25" t="n"/>
      <c r="H534" s="30" t="n"/>
      <c r="I534" s="40">
        <f>IF(OR(E534="",G534=""),"",ROUND(G534*H534,2))</f>
        <v/>
      </c>
      <c r="J534" s="40">
        <f>IF(E534="","",IFERROR(VLOOKUP(E534,Products!$A$5:$F$204,6,FALSE),0))</f>
        <v/>
      </c>
      <c r="K534" s="40">
        <f>IF(I534="","",ROUND(G534*J534,2))</f>
        <v/>
      </c>
      <c r="L534" s="40">
        <f>IF(I534="","",I534-K534)</f>
        <v/>
      </c>
      <c r="M534" s="45">
        <f>IF(B534="","",YEAR(B534)*100+MONTH(B534))</f>
        <v/>
      </c>
    </row>
    <row r="535">
      <c r="A535" s="24" t="n"/>
      <c r="B535" s="43" t="n"/>
      <c r="C535" s="24" t="n"/>
      <c r="D535" s="24" t="n"/>
      <c r="E535" s="24" t="n"/>
      <c r="F535" s="44">
        <f>IF(E535="","",IFERROR(VLOOKUP(E535,Products!$A$5:$B$204,2,FALSE),"SKU not found"))</f>
        <v/>
      </c>
      <c r="G535" s="25" t="n"/>
      <c r="H535" s="30" t="n"/>
      <c r="I535" s="40">
        <f>IF(OR(E535="",G535=""),"",ROUND(G535*H535,2))</f>
        <v/>
      </c>
      <c r="J535" s="40">
        <f>IF(E535="","",IFERROR(VLOOKUP(E535,Products!$A$5:$F$204,6,FALSE),0))</f>
        <v/>
      </c>
      <c r="K535" s="40">
        <f>IF(I535="","",ROUND(G535*J535,2))</f>
        <v/>
      </c>
      <c r="L535" s="40">
        <f>IF(I535="","",I535-K535)</f>
        <v/>
      </c>
      <c r="M535" s="45">
        <f>IF(B535="","",YEAR(B535)*100+MONTH(B535))</f>
        <v/>
      </c>
    </row>
    <row r="536">
      <c r="A536" s="24" t="n"/>
      <c r="B536" s="43" t="n"/>
      <c r="C536" s="24" t="n"/>
      <c r="D536" s="24" t="n"/>
      <c r="E536" s="24" t="n"/>
      <c r="F536" s="44">
        <f>IF(E536="","",IFERROR(VLOOKUP(E536,Products!$A$5:$B$204,2,FALSE),"SKU not found"))</f>
        <v/>
      </c>
      <c r="G536" s="25" t="n"/>
      <c r="H536" s="30" t="n"/>
      <c r="I536" s="40">
        <f>IF(OR(E536="",G536=""),"",ROUND(G536*H536,2))</f>
        <v/>
      </c>
      <c r="J536" s="40">
        <f>IF(E536="","",IFERROR(VLOOKUP(E536,Products!$A$5:$F$204,6,FALSE),0))</f>
        <v/>
      </c>
      <c r="K536" s="40">
        <f>IF(I536="","",ROUND(G536*J536,2))</f>
        <v/>
      </c>
      <c r="L536" s="40">
        <f>IF(I536="","",I536-K536)</f>
        <v/>
      </c>
      <c r="M536" s="45">
        <f>IF(B536="","",YEAR(B536)*100+MONTH(B536))</f>
        <v/>
      </c>
    </row>
    <row r="537">
      <c r="A537" s="24" t="n"/>
      <c r="B537" s="43" t="n"/>
      <c r="C537" s="24" t="n"/>
      <c r="D537" s="24" t="n"/>
      <c r="E537" s="24" t="n"/>
      <c r="F537" s="44">
        <f>IF(E537="","",IFERROR(VLOOKUP(E537,Products!$A$5:$B$204,2,FALSE),"SKU not found"))</f>
        <v/>
      </c>
      <c r="G537" s="25" t="n"/>
      <c r="H537" s="30" t="n"/>
      <c r="I537" s="40">
        <f>IF(OR(E537="",G537=""),"",ROUND(G537*H537,2))</f>
        <v/>
      </c>
      <c r="J537" s="40">
        <f>IF(E537="","",IFERROR(VLOOKUP(E537,Products!$A$5:$F$204,6,FALSE),0))</f>
        <v/>
      </c>
      <c r="K537" s="40">
        <f>IF(I537="","",ROUND(G537*J537,2))</f>
        <v/>
      </c>
      <c r="L537" s="40">
        <f>IF(I537="","",I537-K537)</f>
        <v/>
      </c>
      <c r="M537" s="45">
        <f>IF(B537="","",YEAR(B537)*100+MONTH(B537))</f>
        <v/>
      </c>
    </row>
    <row r="538">
      <c r="A538" s="24" t="n"/>
      <c r="B538" s="43" t="n"/>
      <c r="C538" s="24" t="n"/>
      <c r="D538" s="24" t="n"/>
      <c r="E538" s="24" t="n"/>
      <c r="F538" s="44">
        <f>IF(E538="","",IFERROR(VLOOKUP(E538,Products!$A$5:$B$204,2,FALSE),"SKU not found"))</f>
        <v/>
      </c>
      <c r="G538" s="25" t="n"/>
      <c r="H538" s="30" t="n"/>
      <c r="I538" s="40">
        <f>IF(OR(E538="",G538=""),"",ROUND(G538*H538,2))</f>
        <v/>
      </c>
      <c r="J538" s="40">
        <f>IF(E538="","",IFERROR(VLOOKUP(E538,Products!$A$5:$F$204,6,FALSE),0))</f>
        <v/>
      </c>
      <c r="K538" s="40">
        <f>IF(I538="","",ROUND(G538*J538,2))</f>
        <v/>
      </c>
      <c r="L538" s="40">
        <f>IF(I538="","",I538-K538)</f>
        <v/>
      </c>
      <c r="M538" s="45">
        <f>IF(B538="","",YEAR(B538)*100+MONTH(B538))</f>
        <v/>
      </c>
    </row>
    <row r="539">
      <c r="A539" s="24" t="n"/>
      <c r="B539" s="43" t="n"/>
      <c r="C539" s="24" t="n"/>
      <c r="D539" s="24" t="n"/>
      <c r="E539" s="24" t="n"/>
      <c r="F539" s="44">
        <f>IF(E539="","",IFERROR(VLOOKUP(E539,Products!$A$5:$B$204,2,FALSE),"SKU not found"))</f>
        <v/>
      </c>
      <c r="G539" s="25" t="n"/>
      <c r="H539" s="30" t="n"/>
      <c r="I539" s="40">
        <f>IF(OR(E539="",G539=""),"",ROUND(G539*H539,2))</f>
        <v/>
      </c>
      <c r="J539" s="40">
        <f>IF(E539="","",IFERROR(VLOOKUP(E539,Products!$A$5:$F$204,6,FALSE),0))</f>
        <v/>
      </c>
      <c r="K539" s="40">
        <f>IF(I539="","",ROUND(G539*J539,2))</f>
        <v/>
      </c>
      <c r="L539" s="40">
        <f>IF(I539="","",I539-K539)</f>
        <v/>
      </c>
      <c r="M539" s="45">
        <f>IF(B539="","",YEAR(B539)*100+MONTH(B539))</f>
        <v/>
      </c>
    </row>
    <row r="540">
      <c r="A540" s="24" t="n"/>
      <c r="B540" s="43" t="n"/>
      <c r="C540" s="24" t="n"/>
      <c r="D540" s="24" t="n"/>
      <c r="E540" s="24" t="n"/>
      <c r="F540" s="44">
        <f>IF(E540="","",IFERROR(VLOOKUP(E540,Products!$A$5:$B$204,2,FALSE),"SKU not found"))</f>
        <v/>
      </c>
      <c r="G540" s="25" t="n"/>
      <c r="H540" s="30" t="n"/>
      <c r="I540" s="40">
        <f>IF(OR(E540="",G540=""),"",ROUND(G540*H540,2))</f>
        <v/>
      </c>
      <c r="J540" s="40">
        <f>IF(E540="","",IFERROR(VLOOKUP(E540,Products!$A$5:$F$204,6,FALSE),0))</f>
        <v/>
      </c>
      <c r="K540" s="40">
        <f>IF(I540="","",ROUND(G540*J540,2))</f>
        <v/>
      </c>
      <c r="L540" s="40">
        <f>IF(I540="","",I540-K540)</f>
        <v/>
      </c>
      <c r="M540" s="45">
        <f>IF(B540="","",YEAR(B540)*100+MONTH(B540))</f>
        <v/>
      </c>
    </row>
    <row r="541">
      <c r="A541" s="24" t="n"/>
      <c r="B541" s="43" t="n"/>
      <c r="C541" s="24" t="n"/>
      <c r="D541" s="24" t="n"/>
      <c r="E541" s="24" t="n"/>
      <c r="F541" s="44">
        <f>IF(E541="","",IFERROR(VLOOKUP(E541,Products!$A$5:$B$204,2,FALSE),"SKU not found"))</f>
        <v/>
      </c>
      <c r="G541" s="25" t="n"/>
      <c r="H541" s="30" t="n"/>
      <c r="I541" s="40">
        <f>IF(OR(E541="",G541=""),"",ROUND(G541*H541,2))</f>
        <v/>
      </c>
      <c r="J541" s="40">
        <f>IF(E541="","",IFERROR(VLOOKUP(E541,Products!$A$5:$F$204,6,FALSE),0))</f>
        <v/>
      </c>
      <c r="K541" s="40">
        <f>IF(I541="","",ROUND(G541*J541,2))</f>
        <v/>
      </c>
      <c r="L541" s="40">
        <f>IF(I541="","",I541-K541)</f>
        <v/>
      </c>
      <c r="M541" s="45">
        <f>IF(B541="","",YEAR(B541)*100+MONTH(B541))</f>
        <v/>
      </c>
    </row>
    <row r="542">
      <c r="A542" s="24" t="n"/>
      <c r="B542" s="43" t="n"/>
      <c r="C542" s="24" t="n"/>
      <c r="D542" s="24" t="n"/>
      <c r="E542" s="24" t="n"/>
      <c r="F542" s="44">
        <f>IF(E542="","",IFERROR(VLOOKUP(E542,Products!$A$5:$B$204,2,FALSE),"SKU not found"))</f>
        <v/>
      </c>
      <c r="G542" s="25" t="n"/>
      <c r="H542" s="30" t="n"/>
      <c r="I542" s="40">
        <f>IF(OR(E542="",G542=""),"",ROUND(G542*H542,2))</f>
        <v/>
      </c>
      <c r="J542" s="40">
        <f>IF(E542="","",IFERROR(VLOOKUP(E542,Products!$A$5:$F$204,6,FALSE),0))</f>
        <v/>
      </c>
      <c r="K542" s="40">
        <f>IF(I542="","",ROUND(G542*J542,2))</f>
        <v/>
      </c>
      <c r="L542" s="40">
        <f>IF(I542="","",I542-K542)</f>
        <v/>
      </c>
      <c r="M542" s="45">
        <f>IF(B542="","",YEAR(B542)*100+MONTH(B542))</f>
        <v/>
      </c>
    </row>
    <row r="543">
      <c r="A543" s="24" t="n"/>
      <c r="B543" s="43" t="n"/>
      <c r="C543" s="24" t="n"/>
      <c r="D543" s="24" t="n"/>
      <c r="E543" s="24" t="n"/>
      <c r="F543" s="44">
        <f>IF(E543="","",IFERROR(VLOOKUP(E543,Products!$A$5:$B$204,2,FALSE),"SKU not found"))</f>
        <v/>
      </c>
      <c r="G543" s="25" t="n"/>
      <c r="H543" s="30" t="n"/>
      <c r="I543" s="40">
        <f>IF(OR(E543="",G543=""),"",ROUND(G543*H543,2))</f>
        <v/>
      </c>
      <c r="J543" s="40">
        <f>IF(E543="","",IFERROR(VLOOKUP(E543,Products!$A$5:$F$204,6,FALSE),0))</f>
        <v/>
      </c>
      <c r="K543" s="40">
        <f>IF(I543="","",ROUND(G543*J543,2))</f>
        <v/>
      </c>
      <c r="L543" s="40">
        <f>IF(I543="","",I543-K543)</f>
        <v/>
      </c>
      <c r="M543" s="45">
        <f>IF(B543="","",YEAR(B543)*100+MONTH(B543))</f>
        <v/>
      </c>
    </row>
    <row r="544">
      <c r="A544" s="24" t="n"/>
      <c r="B544" s="43" t="n"/>
      <c r="C544" s="24" t="n"/>
      <c r="D544" s="24" t="n"/>
      <c r="E544" s="24" t="n"/>
      <c r="F544" s="44">
        <f>IF(E544="","",IFERROR(VLOOKUP(E544,Products!$A$5:$B$204,2,FALSE),"SKU not found"))</f>
        <v/>
      </c>
      <c r="G544" s="25" t="n"/>
      <c r="H544" s="30" t="n"/>
      <c r="I544" s="40">
        <f>IF(OR(E544="",G544=""),"",ROUND(G544*H544,2))</f>
        <v/>
      </c>
      <c r="J544" s="40">
        <f>IF(E544="","",IFERROR(VLOOKUP(E544,Products!$A$5:$F$204,6,FALSE),0))</f>
        <v/>
      </c>
      <c r="K544" s="40">
        <f>IF(I544="","",ROUND(G544*J544,2))</f>
        <v/>
      </c>
      <c r="L544" s="40">
        <f>IF(I544="","",I544-K544)</f>
        <v/>
      </c>
      <c r="M544" s="45">
        <f>IF(B544="","",YEAR(B544)*100+MONTH(B544))</f>
        <v/>
      </c>
    </row>
    <row r="545">
      <c r="A545" s="24" t="n"/>
      <c r="B545" s="43" t="n"/>
      <c r="C545" s="24" t="n"/>
      <c r="D545" s="24" t="n"/>
      <c r="E545" s="24" t="n"/>
      <c r="F545" s="44">
        <f>IF(E545="","",IFERROR(VLOOKUP(E545,Products!$A$5:$B$204,2,FALSE),"SKU not found"))</f>
        <v/>
      </c>
      <c r="G545" s="25" t="n"/>
      <c r="H545" s="30" t="n"/>
      <c r="I545" s="40">
        <f>IF(OR(E545="",G545=""),"",ROUND(G545*H545,2))</f>
        <v/>
      </c>
      <c r="J545" s="40">
        <f>IF(E545="","",IFERROR(VLOOKUP(E545,Products!$A$5:$F$204,6,FALSE),0))</f>
        <v/>
      </c>
      <c r="K545" s="40">
        <f>IF(I545="","",ROUND(G545*J545,2))</f>
        <v/>
      </c>
      <c r="L545" s="40">
        <f>IF(I545="","",I545-K545)</f>
        <v/>
      </c>
      <c r="M545" s="45">
        <f>IF(B545="","",YEAR(B545)*100+MONTH(B545))</f>
        <v/>
      </c>
    </row>
    <row r="546">
      <c r="A546" s="24" t="n"/>
      <c r="B546" s="43" t="n"/>
      <c r="C546" s="24" t="n"/>
      <c r="D546" s="24" t="n"/>
      <c r="E546" s="24" t="n"/>
      <c r="F546" s="44">
        <f>IF(E546="","",IFERROR(VLOOKUP(E546,Products!$A$5:$B$204,2,FALSE),"SKU not found"))</f>
        <v/>
      </c>
      <c r="G546" s="25" t="n"/>
      <c r="H546" s="30" t="n"/>
      <c r="I546" s="40">
        <f>IF(OR(E546="",G546=""),"",ROUND(G546*H546,2))</f>
        <v/>
      </c>
      <c r="J546" s="40">
        <f>IF(E546="","",IFERROR(VLOOKUP(E546,Products!$A$5:$F$204,6,FALSE),0))</f>
        <v/>
      </c>
      <c r="K546" s="40">
        <f>IF(I546="","",ROUND(G546*J546,2))</f>
        <v/>
      </c>
      <c r="L546" s="40">
        <f>IF(I546="","",I546-K546)</f>
        <v/>
      </c>
      <c r="M546" s="45">
        <f>IF(B546="","",YEAR(B546)*100+MONTH(B546))</f>
        <v/>
      </c>
    </row>
    <row r="547">
      <c r="A547" s="24" t="n"/>
      <c r="B547" s="43" t="n"/>
      <c r="C547" s="24" t="n"/>
      <c r="D547" s="24" t="n"/>
      <c r="E547" s="24" t="n"/>
      <c r="F547" s="44">
        <f>IF(E547="","",IFERROR(VLOOKUP(E547,Products!$A$5:$B$204,2,FALSE),"SKU not found"))</f>
        <v/>
      </c>
      <c r="G547" s="25" t="n"/>
      <c r="H547" s="30" t="n"/>
      <c r="I547" s="40">
        <f>IF(OR(E547="",G547=""),"",ROUND(G547*H547,2))</f>
        <v/>
      </c>
      <c r="J547" s="40">
        <f>IF(E547="","",IFERROR(VLOOKUP(E547,Products!$A$5:$F$204,6,FALSE),0))</f>
        <v/>
      </c>
      <c r="K547" s="40">
        <f>IF(I547="","",ROUND(G547*J547,2))</f>
        <v/>
      </c>
      <c r="L547" s="40">
        <f>IF(I547="","",I547-K547)</f>
        <v/>
      </c>
      <c r="M547" s="45">
        <f>IF(B547="","",YEAR(B547)*100+MONTH(B547))</f>
        <v/>
      </c>
    </row>
    <row r="548">
      <c r="A548" s="24" t="n"/>
      <c r="B548" s="43" t="n"/>
      <c r="C548" s="24" t="n"/>
      <c r="D548" s="24" t="n"/>
      <c r="E548" s="24" t="n"/>
      <c r="F548" s="44">
        <f>IF(E548="","",IFERROR(VLOOKUP(E548,Products!$A$5:$B$204,2,FALSE),"SKU not found"))</f>
        <v/>
      </c>
      <c r="G548" s="25" t="n"/>
      <c r="H548" s="30" t="n"/>
      <c r="I548" s="40">
        <f>IF(OR(E548="",G548=""),"",ROUND(G548*H548,2))</f>
        <v/>
      </c>
      <c r="J548" s="40">
        <f>IF(E548="","",IFERROR(VLOOKUP(E548,Products!$A$5:$F$204,6,FALSE),0))</f>
        <v/>
      </c>
      <c r="K548" s="40">
        <f>IF(I548="","",ROUND(G548*J548,2))</f>
        <v/>
      </c>
      <c r="L548" s="40">
        <f>IF(I548="","",I548-K548)</f>
        <v/>
      </c>
      <c r="M548" s="45">
        <f>IF(B548="","",YEAR(B548)*100+MONTH(B548))</f>
        <v/>
      </c>
    </row>
    <row r="549">
      <c r="A549" s="24" t="n"/>
      <c r="B549" s="43" t="n"/>
      <c r="C549" s="24" t="n"/>
      <c r="D549" s="24" t="n"/>
      <c r="E549" s="24" t="n"/>
      <c r="F549" s="44">
        <f>IF(E549="","",IFERROR(VLOOKUP(E549,Products!$A$5:$B$204,2,FALSE),"SKU not found"))</f>
        <v/>
      </c>
      <c r="G549" s="25" t="n"/>
      <c r="H549" s="30" t="n"/>
      <c r="I549" s="40">
        <f>IF(OR(E549="",G549=""),"",ROUND(G549*H549,2))</f>
        <v/>
      </c>
      <c r="J549" s="40">
        <f>IF(E549="","",IFERROR(VLOOKUP(E549,Products!$A$5:$F$204,6,FALSE),0))</f>
        <v/>
      </c>
      <c r="K549" s="40">
        <f>IF(I549="","",ROUND(G549*J549,2))</f>
        <v/>
      </c>
      <c r="L549" s="40">
        <f>IF(I549="","",I549-K549)</f>
        <v/>
      </c>
      <c r="M549" s="45">
        <f>IF(B549="","",YEAR(B549)*100+MONTH(B549))</f>
        <v/>
      </c>
    </row>
    <row r="550">
      <c r="A550" s="24" t="n"/>
      <c r="B550" s="43" t="n"/>
      <c r="C550" s="24" t="n"/>
      <c r="D550" s="24" t="n"/>
      <c r="E550" s="24" t="n"/>
      <c r="F550" s="44">
        <f>IF(E550="","",IFERROR(VLOOKUP(E550,Products!$A$5:$B$204,2,FALSE),"SKU not found"))</f>
        <v/>
      </c>
      <c r="G550" s="25" t="n"/>
      <c r="H550" s="30" t="n"/>
      <c r="I550" s="40">
        <f>IF(OR(E550="",G550=""),"",ROUND(G550*H550,2))</f>
        <v/>
      </c>
      <c r="J550" s="40">
        <f>IF(E550="","",IFERROR(VLOOKUP(E550,Products!$A$5:$F$204,6,FALSE),0))</f>
        <v/>
      </c>
      <c r="K550" s="40">
        <f>IF(I550="","",ROUND(G550*J550,2))</f>
        <v/>
      </c>
      <c r="L550" s="40">
        <f>IF(I550="","",I550-K550)</f>
        <v/>
      </c>
      <c r="M550" s="45">
        <f>IF(B550="","",YEAR(B550)*100+MONTH(B550))</f>
        <v/>
      </c>
    </row>
    <row r="551">
      <c r="A551" s="24" t="n"/>
      <c r="B551" s="43" t="n"/>
      <c r="C551" s="24" t="n"/>
      <c r="D551" s="24" t="n"/>
      <c r="E551" s="24" t="n"/>
      <c r="F551" s="44">
        <f>IF(E551="","",IFERROR(VLOOKUP(E551,Products!$A$5:$B$204,2,FALSE),"SKU not found"))</f>
        <v/>
      </c>
      <c r="G551" s="25" t="n"/>
      <c r="H551" s="30" t="n"/>
      <c r="I551" s="40">
        <f>IF(OR(E551="",G551=""),"",ROUND(G551*H551,2))</f>
        <v/>
      </c>
      <c r="J551" s="40">
        <f>IF(E551="","",IFERROR(VLOOKUP(E551,Products!$A$5:$F$204,6,FALSE),0))</f>
        <v/>
      </c>
      <c r="K551" s="40">
        <f>IF(I551="","",ROUND(G551*J551,2))</f>
        <v/>
      </c>
      <c r="L551" s="40">
        <f>IF(I551="","",I551-K551)</f>
        <v/>
      </c>
      <c r="M551" s="45">
        <f>IF(B551="","",YEAR(B551)*100+MONTH(B551))</f>
        <v/>
      </c>
    </row>
    <row r="552">
      <c r="A552" s="24" t="n"/>
      <c r="B552" s="43" t="n"/>
      <c r="C552" s="24" t="n"/>
      <c r="D552" s="24" t="n"/>
      <c r="E552" s="24" t="n"/>
      <c r="F552" s="44">
        <f>IF(E552="","",IFERROR(VLOOKUP(E552,Products!$A$5:$B$204,2,FALSE),"SKU not found"))</f>
        <v/>
      </c>
      <c r="G552" s="25" t="n"/>
      <c r="H552" s="30" t="n"/>
      <c r="I552" s="40">
        <f>IF(OR(E552="",G552=""),"",ROUND(G552*H552,2))</f>
        <v/>
      </c>
      <c r="J552" s="40">
        <f>IF(E552="","",IFERROR(VLOOKUP(E552,Products!$A$5:$F$204,6,FALSE),0))</f>
        <v/>
      </c>
      <c r="K552" s="40">
        <f>IF(I552="","",ROUND(G552*J552,2))</f>
        <v/>
      </c>
      <c r="L552" s="40">
        <f>IF(I552="","",I552-K552)</f>
        <v/>
      </c>
      <c r="M552" s="45">
        <f>IF(B552="","",YEAR(B552)*100+MONTH(B552))</f>
        <v/>
      </c>
    </row>
    <row r="553">
      <c r="A553" s="24" t="n"/>
      <c r="B553" s="43" t="n"/>
      <c r="C553" s="24" t="n"/>
      <c r="D553" s="24" t="n"/>
      <c r="E553" s="24" t="n"/>
      <c r="F553" s="44">
        <f>IF(E553="","",IFERROR(VLOOKUP(E553,Products!$A$5:$B$204,2,FALSE),"SKU not found"))</f>
        <v/>
      </c>
      <c r="G553" s="25" t="n"/>
      <c r="H553" s="30" t="n"/>
      <c r="I553" s="40">
        <f>IF(OR(E553="",G553=""),"",ROUND(G553*H553,2))</f>
        <v/>
      </c>
      <c r="J553" s="40">
        <f>IF(E553="","",IFERROR(VLOOKUP(E553,Products!$A$5:$F$204,6,FALSE),0))</f>
        <v/>
      </c>
      <c r="K553" s="40">
        <f>IF(I553="","",ROUND(G553*J553,2))</f>
        <v/>
      </c>
      <c r="L553" s="40">
        <f>IF(I553="","",I553-K553)</f>
        <v/>
      </c>
      <c r="M553" s="45">
        <f>IF(B553="","",YEAR(B553)*100+MONTH(B553))</f>
        <v/>
      </c>
    </row>
    <row r="554">
      <c r="A554" s="24" t="n"/>
      <c r="B554" s="43" t="n"/>
      <c r="C554" s="24" t="n"/>
      <c r="D554" s="24" t="n"/>
      <c r="E554" s="24" t="n"/>
      <c r="F554" s="44">
        <f>IF(E554="","",IFERROR(VLOOKUP(E554,Products!$A$5:$B$204,2,FALSE),"SKU not found"))</f>
        <v/>
      </c>
      <c r="G554" s="25" t="n"/>
      <c r="H554" s="30" t="n"/>
      <c r="I554" s="40">
        <f>IF(OR(E554="",G554=""),"",ROUND(G554*H554,2))</f>
        <v/>
      </c>
      <c r="J554" s="40">
        <f>IF(E554="","",IFERROR(VLOOKUP(E554,Products!$A$5:$F$204,6,FALSE),0))</f>
        <v/>
      </c>
      <c r="K554" s="40">
        <f>IF(I554="","",ROUND(G554*J554,2))</f>
        <v/>
      </c>
      <c r="L554" s="40">
        <f>IF(I554="","",I554-K554)</f>
        <v/>
      </c>
      <c r="M554" s="45">
        <f>IF(B554="","",YEAR(B554)*100+MONTH(B554))</f>
        <v/>
      </c>
    </row>
    <row r="555">
      <c r="A555" s="24" t="n"/>
      <c r="B555" s="43" t="n"/>
      <c r="C555" s="24" t="n"/>
      <c r="D555" s="24" t="n"/>
      <c r="E555" s="24" t="n"/>
      <c r="F555" s="44">
        <f>IF(E555="","",IFERROR(VLOOKUP(E555,Products!$A$5:$B$204,2,FALSE),"SKU not found"))</f>
        <v/>
      </c>
      <c r="G555" s="25" t="n"/>
      <c r="H555" s="30" t="n"/>
      <c r="I555" s="40">
        <f>IF(OR(E555="",G555=""),"",ROUND(G555*H555,2))</f>
        <v/>
      </c>
      <c r="J555" s="40">
        <f>IF(E555="","",IFERROR(VLOOKUP(E555,Products!$A$5:$F$204,6,FALSE),0))</f>
        <v/>
      </c>
      <c r="K555" s="40">
        <f>IF(I555="","",ROUND(G555*J555,2))</f>
        <v/>
      </c>
      <c r="L555" s="40">
        <f>IF(I555="","",I555-K555)</f>
        <v/>
      </c>
      <c r="M555" s="45">
        <f>IF(B555="","",YEAR(B555)*100+MONTH(B555))</f>
        <v/>
      </c>
    </row>
    <row r="556">
      <c r="A556" s="24" t="n"/>
      <c r="B556" s="43" t="n"/>
      <c r="C556" s="24" t="n"/>
      <c r="D556" s="24" t="n"/>
      <c r="E556" s="24" t="n"/>
      <c r="F556" s="44">
        <f>IF(E556="","",IFERROR(VLOOKUP(E556,Products!$A$5:$B$204,2,FALSE),"SKU not found"))</f>
        <v/>
      </c>
      <c r="G556" s="25" t="n"/>
      <c r="H556" s="30" t="n"/>
      <c r="I556" s="40">
        <f>IF(OR(E556="",G556=""),"",ROUND(G556*H556,2))</f>
        <v/>
      </c>
      <c r="J556" s="40">
        <f>IF(E556="","",IFERROR(VLOOKUP(E556,Products!$A$5:$F$204,6,FALSE),0))</f>
        <v/>
      </c>
      <c r="K556" s="40">
        <f>IF(I556="","",ROUND(G556*J556,2))</f>
        <v/>
      </c>
      <c r="L556" s="40">
        <f>IF(I556="","",I556-K556)</f>
        <v/>
      </c>
      <c r="M556" s="45">
        <f>IF(B556="","",YEAR(B556)*100+MONTH(B556))</f>
        <v/>
      </c>
    </row>
    <row r="557">
      <c r="A557" s="24" t="n"/>
      <c r="B557" s="43" t="n"/>
      <c r="C557" s="24" t="n"/>
      <c r="D557" s="24" t="n"/>
      <c r="E557" s="24" t="n"/>
      <c r="F557" s="44">
        <f>IF(E557="","",IFERROR(VLOOKUP(E557,Products!$A$5:$B$204,2,FALSE),"SKU not found"))</f>
        <v/>
      </c>
      <c r="G557" s="25" t="n"/>
      <c r="H557" s="30" t="n"/>
      <c r="I557" s="40">
        <f>IF(OR(E557="",G557=""),"",ROUND(G557*H557,2))</f>
        <v/>
      </c>
      <c r="J557" s="40">
        <f>IF(E557="","",IFERROR(VLOOKUP(E557,Products!$A$5:$F$204,6,FALSE),0))</f>
        <v/>
      </c>
      <c r="K557" s="40">
        <f>IF(I557="","",ROUND(G557*J557,2))</f>
        <v/>
      </c>
      <c r="L557" s="40">
        <f>IF(I557="","",I557-K557)</f>
        <v/>
      </c>
      <c r="M557" s="45">
        <f>IF(B557="","",YEAR(B557)*100+MONTH(B557))</f>
        <v/>
      </c>
    </row>
    <row r="558">
      <c r="A558" s="24" t="n"/>
      <c r="B558" s="43" t="n"/>
      <c r="C558" s="24" t="n"/>
      <c r="D558" s="24" t="n"/>
      <c r="E558" s="24" t="n"/>
      <c r="F558" s="44">
        <f>IF(E558="","",IFERROR(VLOOKUP(E558,Products!$A$5:$B$204,2,FALSE),"SKU not found"))</f>
        <v/>
      </c>
      <c r="G558" s="25" t="n"/>
      <c r="H558" s="30" t="n"/>
      <c r="I558" s="40">
        <f>IF(OR(E558="",G558=""),"",ROUND(G558*H558,2))</f>
        <v/>
      </c>
      <c r="J558" s="40">
        <f>IF(E558="","",IFERROR(VLOOKUP(E558,Products!$A$5:$F$204,6,FALSE),0))</f>
        <v/>
      </c>
      <c r="K558" s="40">
        <f>IF(I558="","",ROUND(G558*J558,2))</f>
        <v/>
      </c>
      <c r="L558" s="40">
        <f>IF(I558="","",I558-K558)</f>
        <v/>
      </c>
      <c r="M558" s="45">
        <f>IF(B558="","",YEAR(B558)*100+MONTH(B558))</f>
        <v/>
      </c>
    </row>
    <row r="559">
      <c r="A559" s="24" t="n"/>
      <c r="B559" s="43" t="n"/>
      <c r="C559" s="24" t="n"/>
      <c r="D559" s="24" t="n"/>
      <c r="E559" s="24" t="n"/>
      <c r="F559" s="44">
        <f>IF(E559="","",IFERROR(VLOOKUP(E559,Products!$A$5:$B$204,2,FALSE),"SKU not found"))</f>
        <v/>
      </c>
      <c r="G559" s="25" t="n"/>
      <c r="H559" s="30" t="n"/>
      <c r="I559" s="40">
        <f>IF(OR(E559="",G559=""),"",ROUND(G559*H559,2))</f>
        <v/>
      </c>
      <c r="J559" s="40">
        <f>IF(E559="","",IFERROR(VLOOKUP(E559,Products!$A$5:$F$204,6,FALSE),0))</f>
        <v/>
      </c>
      <c r="K559" s="40">
        <f>IF(I559="","",ROUND(G559*J559,2))</f>
        <v/>
      </c>
      <c r="L559" s="40">
        <f>IF(I559="","",I559-K559)</f>
        <v/>
      </c>
      <c r="M559" s="45">
        <f>IF(B559="","",YEAR(B559)*100+MONTH(B559))</f>
        <v/>
      </c>
    </row>
    <row r="560">
      <c r="A560" s="24" t="n"/>
      <c r="B560" s="43" t="n"/>
      <c r="C560" s="24" t="n"/>
      <c r="D560" s="24" t="n"/>
      <c r="E560" s="24" t="n"/>
      <c r="F560" s="44">
        <f>IF(E560="","",IFERROR(VLOOKUP(E560,Products!$A$5:$B$204,2,FALSE),"SKU not found"))</f>
        <v/>
      </c>
      <c r="G560" s="25" t="n"/>
      <c r="H560" s="30" t="n"/>
      <c r="I560" s="40">
        <f>IF(OR(E560="",G560=""),"",ROUND(G560*H560,2))</f>
        <v/>
      </c>
      <c r="J560" s="40">
        <f>IF(E560="","",IFERROR(VLOOKUP(E560,Products!$A$5:$F$204,6,FALSE),0))</f>
        <v/>
      </c>
      <c r="K560" s="40">
        <f>IF(I560="","",ROUND(G560*J560,2))</f>
        <v/>
      </c>
      <c r="L560" s="40">
        <f>IF(I560="","",I560-K560)</f>
        <v/>
      </c>
      <c r="M560" s="45">
        <f>IF(B560="","",YEAR(B560)*100+MONTH(B560))</f>
        <v/>
      </c>
    </row>
    <row r="561">
      <c r="A561" s="24" t="n"/>
      <c r="B561" s="43" t="n"/>
      <c r="C561" s="24" t="n"/>
      <c r="D561" s="24" t="n"/>
      <c r="E561" s="24" t="n"/>
      <c r="F561" s="44">
        <f>IF(E561="","",IFERROR(VLOOKUP(E561,Products!$A$5:$B$204,2,FALSE),"SKU not found"))</f>
        <v/>
      </c>
      <c r="G561" s="25" t="n"/>
      <c r="H561" s="30" t="n"/>
      <c r="I561" s="40">
        <f>IF(OR(E561="",G561=""),"",ROUND(G561*H561,2))</f>
        <v/>
      </c>
      <c r="J561" s="40">
        <f>IF(E561="","",IFERROR(VLOOKUP(E561,Products!$A$5:$F$204,6,FALSE),0))</f>
        <v/>
      </c>
      <c r="K561" s="40">
        <f>IF(I561="","",ROUND(G561*J561,2))</f>
        <v/>
      </c>
      <c r="L561" s="40">
        <f>IF(I561="","",I561-K561)</f>
        <v/>
      </c>
      <c r="M561" s="45">
        <f>IF(B561="","",YEAR(B561)*100+MONTH(B561))</f>
        <v/>
      </c>
    </row>
    <row r="562">
      <c r="A562" s="24" t="n"/>
      <c r="B562" s="43" t="n"/>
      <c r="C562" s="24" t="n"/>
      <c r="D562" s="24" t="n"/>
      <c r="E562" s="24" t="n"/>
      <c r="F562" s="44">
        <f>IF(E562="","",IFERROR(VLOOKUP(E562,Products!$A$5:$B$204,2,FALSE),"SKU not found"))</f>
        <v/>
      </c>
      <c r="G562" s="25" t="n"/>
      <c r="H562" s="30" t="n"/>
      <c r="I562" s="40">
        <f>IF(OR(E562="",G562=""),"",ROUND(G562*H562,2))</f>
        <v/>
      </c>
      <c r="J562" s="40">
        <f>IF(E562="","",IFERROR(VLOOKUP(E562,Products!$A$5:$F$204,6,FALSE),0))</f>
        <v/>
      </c>
      <c r="K562" s="40">
        <f>IF(I562="","",ROUND(G562*J562,2))</f>
        <v/>
      </c>
      <c r="L562" s="40">
        <f>IF(I562="","",I562-K562)</f>
        <v/>
      </c>
      <c r="M562" s="45">
        <f>IF(B562="","",YEAR(B562)*100+MONTH(B562))</f>
        <v/>
      </c>
    </row>
    <row r="563">
      <c r="A563" s="24" t="n"/>
      <c r="B563" s="43" t="n"/>
      <c r="C563" s="24" t="n"/>
      <c r="D563" s="24" t="n"/>
      <c r="E563" s="24" t="n"/>
      <c r="F563" s="44">
        <f>IF(E563="","",IFERROR(VLOOKUP(E563,Products!$A$5:$B$204,2,FALSE),"SKU not found"))</f>
        <v/>
      </c>
      <c r="G563" s="25" t="n"/>
      <c r="H563" s="30" t="n"/>
      <c r="I563" s="40">
        <f>IF(OR(E563="",G563=""),"",ROUND(G563*H563,2))</f>
        <v/>
      </c>
      <c r="J563" s="40">
        <f>IF(E563="","",IFERROR(VLOOKUP(E563,Products!$A$5:$F$204,6,FALSE),0))</f>
        <v/>
      </c>
      <c r="K563" s="40">
        <f>IF(I563="","",ROUND(G563*J563,2))</f>
        <v/>
      </c>
      <c r="L563" s="40">
        <f>IF(I563="","",I563-K563)</f>
        <v/>
      </c>
      <c r="M563" s="45">
        <f>IF(B563="","",YEAR(B563)*100+MONTH(B563))</f>
        <v/>
      </c>
    </row>
    <row r="564">
      <c r="A564" s="24" t="n"/>
      <c r="B564" s="43" t="n"/>
      <c r="C564" s="24" t="n"/>
      <c r="D564" s="24" t="n"/>
      <c r="E564" s="24" t="n"/>
      <c r="F564" s="44">
        <f>IF(E564="","",IFERROR(VLOOKUP(E564,Products!$A$5:$B$204,2,FALSE),"SKU not found"))</f>
        <v/>
      </c>
      <c r="G564" s="25" t="n"/>
      <c r="H564" s="30" t="n"/>
      <c r="I564" s="40">
        <f>IF(OR(E564="",G564=""),"",ROUND(G564*H564,2))</f>
        <v/>
      </c>
      <c r="J564" s="40">
        <f>IF(E564="","",IFERROR(VLOOKUP(E564,Products!$A$5:$F$204,6,FALSE),0))</f>
        <v/>
      </c>
      <c r="K564" s="40">
        <f>IF(I564="","",ROUND(G564*J564,2))</f>
        <v/>
      </c>
      <c r="L564" s="40">
        <f>IF(I564="","",I564-K564)</f>
        <v/>
      </c>
      <c r="M564" s="45">
        <f>IF(B564="","",YEAR(B564)*100+MONTH(B564))</f>
        <v/>
      </c>
    </row>
    <row r="565">
      <c r="A565" s="24" t="n"/>
      <c r="B565" s="43" t="n"/>
      <c r="C565" s="24" t="n"/>
      <c r="D565" s="24" t="n"/>
      <c r="E565" s="24" t="n"/>
      <c r="F565" s="44">
        <f>IF(E565="","",IFERROR(VLOOKUP(E565,Products!$A$5:$B$204,2,FALSE),"SKU not found"))</f>
        <v/>
      </c>
      <c r="G565" s="25" t="n"/>
      <c r="H565" s="30" t="n"/>
      <c r="I565" s="40">
        <f>IF(OR(E565="",G565=""),"",ROUND(G565*H565,2))</f>
        <v/>
      </c>
      <c r="J565" s="40">
        <f>IF(E565="","",IFERROR(VLOOKUP(E565,Products!$A$5:$F$204,6,FALSE),0))</f>
        <v/>
      </c>
      <c r="K565" s="40">
        <f>IF(I565="","",ROUND(G565*J565,2))</f>
        <v/>
      </c>
      <c r="L565" s="40">
        <f>IF(I565="","",I565-K565)</f>
        <v/>
      </c>
      <c r="M565" s="45">
        <f>IF(B565="","",YEAR(B565)*100+MONTH(B565))</f>
        <v/>
      </c>
    </row>
    <row r="566">
      <c r="A566" s="24" t="n"/>
      <c r="B566" s="43" t="n"/>
      <c r="C566" s="24" t="n"/>
      <c r="D566" s="24" t="n"/>
      <c r="E566" s="24" t="n"/>
      <c r="F566" s="44">
        <f>IF(E566="","",IFERROR(VLOOKUP(E566,Products!$A$5:$B$204,2,FALSE),"SKU not found"))</f>
        <v/>
      </c>
      <c r="G566" s="25" t="n"/>
      <c r="H566" s="30" t="n"/>
      <c r="I566" s="40">
        <f>IF(OR(E566="",G566=""),"",ROUND(G566*H566,2))</f>
        <v/>
      </c>
      <c r="J566" s="40">
        <f>IF(E566="","",IFERROR(VLOOKUP(E566,Products!$A$5:$F$204,6,FALSE),0))</f>
        <v/>
      </c>
      <c r="K566" s="40">
        <f>IF(I566="","",ROUND(G566*J566,2))</f>
        <v/>
      </c>
      <c r="L566" s="40">
        <f>IF(I566="","",I566-K566)</f>
        <v/>
      </c>
      <c r="M566" s="45">
        <f>IF(B566="","",YEAR(B566)*100+MONTH(B566))</f>
        <v/>
      </c>
    </row>
    <row r="567">
      <c r="A567" s="24" t="n"/>
      <c r="B567" s="43" t="n"/>
      <c r="C567" s="24" t="n"/>
      <c r="D567" s="24" t="n"/>
      <c r="E567" s="24" t="n"/>
      <c r="F567" s="44">
        <f>IF(E567="","",IFERROR(VLOOKUP(E567,Products!$A$5:$B$204,2,FALSE),"SKU not found"))</f>
        <v/>
      </c>
      <c r="G567" s="25" t="n"/>
      <c r="H567" s="30" t="n"/>
      <c r="I567" s="40">
        <f>IF(OR(E567="",G567=""),"",ROUND(G567*H567,2))</f>
        <v/>
      </c>
      <c r="J567" s="40">
        <f>IF(E567="","",IFERROR(VLOOKUP(E567,Products!$A$5:$F$204,6,FALSE),0))</f>
        <v/>
      </c>
      <c r="K567" s="40">
        <f>IF(I567="","",ROUND(G567*J567,2))</f>
        <v/>
      </c>
      <c r="L567" s="40">
        <f>IF(I567="","",I567-K567)</f>
        <v/>
      </c>
      <c r="M567" s="45">
        <f>IF(B567="","",YEAR(B567)*100+MONTH(B567))</f>
        <v/>
      </c>
    </row>
    <row r="568">
      <c r="A568" s="24" t="n"/>
      <c r="B568" s="43" t="n"/>
      <c r="C568" s="24" t="n"/>
      <c r="D568" s="24" t="n"/>
      <c r="E568" s="24" t="n"/>
      <c r="F568" s="44">
        <f>IF(E568="","",IFERROR(VLOOKUP(E568,Products!$A$5:$B$204,2,FALSE),"SKU not found"))</f>
        <v/>
      </c>
      <c r="G568" s="25" t="n"/>
      <c r="H568" s="30" t="n"/>
      <c r="I568" s="40">
        <f>IF(OR(E568="",G568=""),"",ROUND(G568*H568,2))</f>
        <v/>
      </c>
      <c r="J568" s="40">
        <f>IF(E568="","",IFERROR(VLOOKUP(E568,Products!$A$5:$F$204,6,FALSE),0))</f>
        <v/>
      </c>
      <c r="K568" s="40">
        <f>IF(I568="","",ROUND(G568*J568,2))</f>
        <v/>
      </c>
      <c r="L568" s="40">
        <f>IF(I568="","",I568-K568)</f>
        <v/>
      </c>
      <c r="M568" s="45">
        <f>IF(B568="","",YEAR(B568)*100+MONTH(B568))</f>
        <v/>
      </c>
    </row>
    <row r="569">
      <c r="A569" s="24" t="n"/>
      <c r="B569" s="43" t="n"/>
      <c r="C569" s="24" t="n"/>
      <c r="D569" s="24" t="n"/>
      <c r="E569" s="24" t="n"/>
      <c r="F569" s="44">
        <f>IF(E569="","",IFERROR(VLOOKUP(E569,Products!$A$5:$B$204,2,FALSE),"SKU not found"))</f>
        <v/>
      </c>
      <c r="G569" s="25" t="n"/>
      <c r="H569" s="30" t="n"/>
      <c r="I569" s="40">
        <f>IF(OR(E569="",G569=""),"",ROUND(G569*H569,2))</f>
        <v/>
      </c>
      <c r="J569" s="40">
        <f>IF(E569="","",IFERROR(VLOOKUP(E569,Products!$A$5:$F$204,6,FALSE),0))</f>
        <v/>
      </c>
      <c r="K569" s="40">
        <f>IF(I569="","",ROUND(G569*J569,2))</f>
        <v/>
      </c>
      <c r="L569" s="40">
        <f>IF(I569="","",I569-K569)</f>
        <v/>
      </c>
      <c r="M569" s="45">
        <f>IF(B569="","",YEAR(B569)*100+MONTH(B569))</f>
        <v/>
      </c>
    </row>
    <row r="570">
      <c r="A570" s="24" t="n"/>
      <c r="B570" s="43" t="n"/>
      <c r="C570" s="24" t="n"/>
      <c r="D570" s="24" t="n"/>
      <c r="E570" s="24" t="n"/>
      <c r="F570" s="44">
        <f>IF(E570="","",IFERROR(VLOOKUP(E570,Products!$A$5:$B$204,2,FALSE),"SKU not found"))</f>
        <v/>
      </c>
      <c r="G570" s="25" t="n"/>
      <c r="H570" s="30" t="n"/>
      <c r="I570" s="40">
        <f>IF(OR(E570="",G570=""),"",ROUND(G570*H570,2))</f>
        <v/>
      </c>
      <c r="J570" s="40">
        <f>IF(E570="","",IFERROR(VLOOKUP(E570,Products!$A$5:$F$204,6,FALSE),0))</f>
        <v/>
      </c>
      <c r="K570" s="40">
        <f>IF(I570="","",ROUND(G570*J570,2))</f>
        <v/>
      </c>
      <c r="L570" s="40">
        <f>IF(I570="","",I570-K570)</f>
        <v/>
      </c>
      <c r="M570" s="45">
        <f>IF(B570="","",YEAR(B570)*100+MONTH(B570))</f>
        <v/>
      </c>
    </row>
    <row r="571">
      <c r="A571" s="24" t="n"/>
      <c r="B571" s="43" t="n"/>
      <c r="C571" s="24" t="n"/>
      <c r="D571" s="24" t="n"/>
      <c r="E571" s="24" t="n"/>
      <c r="F571" s="44">
        <f>IF(E571="","",IFERROR(VLOOKUP(E571,Products!$A$5:$B$204,2,FALSE),"SKU not found"))</f>
        <v/>
      </c>
      <c r="G571" s="25" t="n"/>
      <c r="H571" s="30" t="n"/>
      <c r="I571" s="40">
        <f>IF(OR(E571="",G571=""),"",ROUND(G571*H571,2))</f>
        <v/>
      </c>
      <c r="J571" s="40">
        <f>IF(E571="","",IFERROR(VLOOKUP(E571,Products!$A$5:$F$204,6,FALSE),0))</f>
        <v/>
      </c>
      <c r="K571" s="40">
        <f>IF(I571="","",ROUND(G571*J571,2))</f>
        <v/>
      </c>
      <c r="L571" s="40">
        <f>IF(I571="","",I571-K571)</f>
        <v/>
      </c>
      <c r="M571" s="45">
        <f>IF(B571="","",YEAR(B571)*100+MONTH(B571))</f>
        <v/>
      </c>
    </row>
    <row r="572">
      <c r="A572" s="24" t="n"/>
      <c r="B572" s="43" t="n"/>
      <c r="C572" s="24" t="n"/>
      <c r="D572" s="24" t="n"/>
      <c r="E572" s="24" t="n"/>
      <c r="F572" s="44">
        <f>IF(E572="","",IFERROR(VLOOKUP(E572,Products!$A$5:$B$204,2,FALSE),"SKU not found"))</f>
        <v/>
      </c>
      <c r="G572" s="25" t="n"/>
      <c r="H572" s="30" t="n"/>
      <c r="I572" s="40">
        <f>IF(OR(E572="",G572=""),"",ROUND(G572*H572,2))</f>
        <v/>
      </c>
      <c r="J572" s="40">
        <f>IF(E572="","",IFERROR(VLOOKUP(E572,Products!$A$5:$F$204,6,FALSE),0))</f>
        <v/>
      </c>
      <c r="K572" s="40">
        <f>IF(I572="","",ROUND(G572*J572,2))</f>
        <v/>
      </c>
      <c r="L572" s="40">
        <f>IF(I572="","",I572-K572)</f>
        <v/>
      </c>
      <c r="M572" s="45">
        <f>IF(B572="","",YEAR(B572)*100+MONTH(B572))</f>
        <v/>
      </c>
    </row>
    <row r="573">
      <c r="A573" s="24" t="n"/>
      <c r="B573" s="43" t="n"/>
      <c r="C573" s="24" t="n"/>
      <c r="D573" s="24" t="n"/>
      <c r="E573" s="24" t="n"/>
      <c r="F573" s="44">
        <f>IF(E573="","",IFERROR(VLOOKUP(E573,Products!$A$5:$B$204,2,FALSE),"SKU not found"))</f>
        <v/>
      </c>
      <c r="G573" s="25" t="n"/>
      <c r="H573" s="30" t="n"/>
      <c r="I573" s="40">
        <f>IF(OR(E573="",G573=""),"",ROUND(G573*H573,2))</f>
        <v/>
      </c>
      <c r="J573" s="40">
        <f>IF(E573="","",IFERROR(VLOOKUP(E573,Products!$A$5:$F$204,6,FALSE),0))</f>
        <v/>
      </c>
      <c r="K573" s="40">
        <f>IF(I573="","",ROUND(G573*J573,2))</f>
        <v/>
      </c>
      <c r="L573" s="40">
        <f>IF(I573="","",I573-K573)</f>
        <v/>
      </c>
      <c r="M573" s="45">
        <f>IF(B573="","",YEAR(B573)*100+MONTH(B573))</f>
        <v/>
      </c>
    </row>
    <row r="574">
      <c r="A574" s="24" t="n"/>
      <c r="B574" s="43" t="n"/>
      <c r="C574" s="24" t="n"/>
      <c r="D574" s="24" t="n"/>
      <c r="E574" s="24" t="n"/>
      <c r="F574" s="44">
        <f>IF(E574="","",IFERROR(VLOOKUP(E574,Products!$A$5:$B$204,2,FALSE),"SKU not found"))</f>
        <v/>
      </c>
      <c r="G574" s="25" t="n"/>
      <c r="H574" s="30" t="n"/>
      <c r="I574" s="40">
        <f>IF(OR(E574="",G574=""),"",ROUND(G574*H574,2))</f>
        <v/>
      </c>
      <c r="J574" s="40">
        <f>IF(E574="","",IFERROR(VLOOKUP(E574,Products!$A$5:$F$204,6,FALSE),0))</f>
        <v/>
      </c>
      <c r="K574" s="40">
        <f>IF(I574="","",ROUND(G574*J574,2))</f>
        <v/>
      </c>
      <c r="L574" s="40">
        <f>IF(I574="","",I574-K574)</f>
        <v/>
      </c>
      <c r="M574" s="45">
        <f>IF(B574="","",YEAR(B574)*100+MONTH(B574))</f>
        <v/>
      </c>
    </row>
    <row r="575">
      <c r="A575" s="24" t="n"/>
      <c r="B575" s="43" t="n"/>
      <c r="C575" s="24" t="n"/>
      <c r="D575" s="24" t="n"/>
      <c r="E575" s="24" t="n"/>
      <c r="F575" s="44">
        <f>IF(E575="","",IFERROR(VLOOKUP(E575,Products!$A$5:$B$204,2,FALSE),"SKU not found"))</f>
        <v/>
      </c>
      <c r="G575" s="25" t="n"/>
      <c r="H575" s="30" t="n"/>
      <c r="I575" s="40">
        <f>IF(OR(E575="",G575=""),"",ROUND(G575*H575,2))</f>
        <v/>
      </c>
      <c r="J575" s="40">
        <f>IF(E575="","",IFERROR(VLOOKUP(E575,Products!$A$5:$F$204,6,FALSE),0))</f>
        <v/>
      </c>
      <c r="K575" s="40">
        <f>IF(I575="","",ROUND(G575*J575,2))</f>
        <v/>
      </c>
      <c r="L575" s="40">
        <f>IF(I575="","",I575-K575)</f>
        <v/>
      </c>
      <c r="M575" s="45">
        <f>IF(B575="","",YEAR(B575)*100+MONTH(B575))</f>
        <v/>
      </c>
    </row>
    <row r="576">
      <c r="A576" s="24" t="n"/>
      <c r="B576" s="43" t="n"/>
      <c r="C576" s="24" t="n"/>
      <c r="D576" s="24" t="n"/>
      <c r="E576" s="24" t="n"/>
      <c r="F576" s="44">
        <f>IF(E576="","",IFERROR(VLOOKUP(E576,Products!$A$5:$B$204,2,FALSE),"SKU not found"))</f>
        <v/>
      </c>
      <c r="G576" s="25" t="n"/>
      <c r="H576" s="30" t="n"/>
      <c r="I576" s="40">
        <f>IF(OR(E576="",G576=""),"",ROUND(G576*H576,2))</f>
        <v/>
      </c>
      <c r="J576" s="40">
        <f>IF(E576="","",IFERROR(VLOOKUP(E576,Products!$A$5:$F$204,6,FALSE),0))</f>
        <v/>
      </c>
      <c r="K576" s="40">
        <f>IF(I576="","",ROUND(G576*J576,2))</f>
        <v/>
      </c>
      <c r="L576" s="40">
        <f>IF(I576="","",I576-K576)</f>
        <v/>
      </c>
      <c r="M576" s="45">
        <f>IF(B576="","",YEAR(B576)*100+MONTH(B576))</f>
        <v/>
      </c>
    </row>
    <row r="577">
      <c r="A577" s="24" t="n"/>
      <c r="B577" s="43" t="n"/>
      <c r="C577" s="24" t="n"/>
      <c r="D577" s="24" t="n"/>
      <c r="E577" s="24" t="n"/>
      <c r="F577" s="44">
        <f>IF(E577="","",IFERROR(VLOOKUP(E577,Products!$A$5:$B$204,2,FALSE),"SKU not found"))</f>
        <v/>
      </c>
      <c r="G577" s="25" t="n"/>
      <c r="H577" s="30" t="n"/>
      <c r="I577" s="40">
        <f>IF(OR(E577="",G577=""),"",ROUND(G577*H577,2))</f>
        <v/>
      </c>
      <c r="J577" s="40">
        <f>IF(E577="","",IFERROR(VLOOKUP(E577,Products!$A$5:$F$204,6,FALSE),0))</f>
        <v/>
      </c>
      <c r="K577" s="40">
        <f>IF(I577="","",ROUND(G577*J577,2))</f>
        <v/>
      </c>
      <c r="L577" s="40">
        <f>IF(I577="","",I577-K577)</f>
        <v/>
      </c>
      <c r="M577" s="45">
        <f>IF(B577="","",YEAR(B577)*100+MONTH(B577))</f>
        <v/>
      </c>
    </row>
    <row r="578">
      <c r="A578" s="24" t="n"/>
      <c r="B578" s="43" t="n"/>
      <c r="C578" s="24" t="n"/>
      <c r="D578" s="24" t="n"/>
      <c r="E578" s="24" t="n"/>
      <c r="F578" s="44">
        <f>IF(E578="","",IFERROR(VLOOKUP(E578,Products!$A$5:$B$204,2,FALSE),"SKU not found"))</f>
        <v/>
      </c>
      <c r="G578" s="25" t="n"/>
      <c r="H578" s="30" t="n"/>
      <c r="I578" s="40">
        <f>IF(OR(E578="",G578=""),"",ROUND(G578*H578,2))</f>
        <v/>
      </c>
      <c r="J578" s="40">
        <f>IF(E578="","",IFERROR(VLOOKUP(E578,Products!$A$5:$F$204,6,FALSE),0))</f>
        <v/>
      </c>
      <c r="K578" s="40">
        <f>IF(I578="","",ROUND(G578*J578,2))</f>
        <v/>
      </c>
      <c r="L578" s="40">
        <f>IF(I578="","",I578-K578)</f>
        <v/>
      </c>
      <c r="M578" s="45">
        <f>IF(B578="","",YEAR(B578)*100+MONTH(B578))</f>
        <v/>
      </c>
    </row>
    <row r="579">
      <c r="A579" s="24" t="n"/>
      <c r="B579" s="43" t="n"/>
      <c r="C579" s="24" t="n"/>
      <c r="D579" s="24" t="n"/>
      <c r="E579" s="24" t="n"/>
      <c r="F579" s="44">
        <f>IF(E579="","",IFERROR(VLOOKUP(E579,Products!$A$5:$B$204,2,FALSE),"SKU not found"))</f>
        <v/>
      </c>
      <c r="G579" s="25" t="n"/>
      <c r="H579" s="30" t="n"/>
      <c r="I579" s="40">
        <f>IF(OR(E579="",G579=""),"",ROUND(G579*H579,2))</f>
        <v/>
      </c>
      <c r="J579" s="40">
        <f>IF(E579="","",IFERROR(VLOOKUP(E579,Products!$A$5:$F$204,6,FALSE),0))</f>
        <v/>
      </c>
      <c r="K579" s="40">
        <f>IF(I579="","",ROUND(G579*J579,2))</f>
        <v/>
      </c>
      <c r="L579" s="40">
        <f>IF(I579="","",I579-K579)</f>
        <v/>
      </c>
      <c r="M579" s="45">
        <f>IF(B579="","",YEAR(B579)*100+MONTH(B579))</f>
        <v/>
      </c>
    </row>
    <row r="580">
      <c r="A580" s="24" t="n"/>
      <c r="B580" s="43" t="n"/>
      <c r="C580" s="24" t="n"/>
      <c r="D580" s="24" t="n"/>
      <c r="E580" s="24" t="n"/>
      <c r="F580" s="44">
        <f>IF(E580="","",IFERROR(VLOOKUP(E580,Products!$A$5:$B$204,2,FALSE),"SKU not found"))</f>
        <v/>
      </c>
      <c r="G580" s="25" t="n"/>
      <c r="H580" s="30" t="n"/>
      <c r="I580" s="40">
        <f>IF(OR(E580="",G580=""),"",ROUND(G580*H580,2))</f>
        <v/>
      </c>
      <c r="J580" s="40">
        <f>IF(E580="","",IFERROR(VLOOKUP(E580,Products!$A$5:$F$204,6,FALSE),0))</f>
        <v/>
      </c>
      <c r="K580" s="40">
        <f>IF(I580="","",ROUND(G580*J580,2))</f>
        <v/>
      </c>
      <c r="L580" s="40">
        <f>IF(I580="","",I580-K580)</f>
        <v/>
      </c>
      <c r="M580" s="45">
        <f>IF(B580="","",YEAR(B580)*100+MONTH(B580))</f>
        <v/>
      </c>
    </row>
    <row r="581">
      <c r="A581" s="24" t="n"/>
      <c r="B581" s="43" t="n"/>
      <c r="C581" s="24" t="n"/>
      <c r="D581" s="24" t="n"/>
      <c r="E581" s="24" t="n"/>
      <c r="F581" s="44">
        <f>IF(E581="","",IFERROR(VLOOKUP(E581,Products!$A$5:$B$204,2,FALSE),"SKU not found"))</f>
        <v/>
      </c>
      <c r="G581" s="25" t="n"/>
      <c r="H581" s="30" t="n"/>
      <c r="I581" s="40">
        <f>IF(OR(E581="",G581=""),"",ROUND(G581*H581,2))</f>
        <v/>
      </c>
      <c r="J581" s="40">
        <f>IF(E581="","",IFERROR(VLOOKUP(E581,Products!$A$5:$F$204,6,FALSE),0))</f>
        <v/>
      </c>
      <c r="K581" s="40">
        <f>IF(I581="","",ROUND(G581*J581,2))</f>
        <v/>
      </c>
      <c r="L581" s="40">
        <f>IF(I581="","",I581-K581)</f>
        <v/>
      </c>
      <c r="M581" s="45">
        <f>IF(B581="","",YEAR(B581)*100+MONTH(B581))</f>
        <v/>
      </c>
    </row>
    <row r="582">
      <c r="A582" s="24" t="n"/>
      <c r="B582" s="43" t="n"/>
      <c r="C582" s="24" t="n"/>
      <c r="D582" s="24" t="n"/>
      <c r="E582" s="24" t="n"/>
      <c r="F582" s="44">
        <f>IF(E582="","",IFERROR(VLOOKUP(E582,Products!$A$5:$B$204,2,FALSE),"SKU not found"))</f>
        <v/>
      </c>
      <c r="G582" s="25" t="n"/>
      <c r="H582" s="30" t="n"/>
      <c r="I582" s="40">
        <f>IF(OR(E582="",G582=""),"",ROUND(G582*H582,2))</f>
        <v/>
      </c>
      <c r="J582" s="40">
        <f>IF(E582="","",IFERROR(VLOOKUP(E582,Products!$A$5:$F$204,6,FALSE),0))</f>
        <v/>
      </c>
      <c r="K582" s="40">
        <f>IF(I582="","",ROUND(G582*J582,2))</f>
        <v/>
      </c>
      <c r="L582" s="40">
        <f>IF(I582="","",I582-K582)</f>
        <v/>
      </c>
      <c r="M582" s="45">
        <f>IF(B582="","",YEAR(B582)*100+MONTH(B582))</f>
        <v/>
      </c>
    </row>
    <row r="583">
      <c r="A583" s="24" t="n"/>
      <c r="B583" s="43" t="n"/>
      <c r="C583" s="24" t="n"/>
      <c r="D583" s="24" t="n"/>
      <c r="E583" s="24" t="n"/>
      <c r="F583" s="44">
        <f>IF(E583="","",IFERROR(VLOOKUP(E583,Products!$A$5:$B$204,2,FALSE),"SKU not found"))</f>
        <v/>
      </c>
      <c r="G583" s="25" t="n"/>
      <c r="H583" s="30" t="n"/>
      <c r="I583" s="40">
        <f>IF(OR(E583="",G583=""),"",ROUND(G583*H583,2))</f>
        <v/>
      </c>
      <c r="J583" s="40">
        <f>IF(E583="","",IFERROR(VLOOKUP(E583,Products!$A$5:$F$204,6,FALSE),0))</f>
        <v/>
      </c>
      <c r="K583" s="40">
        <f>IF(I583="","",ROUND(G583*J583,2))</f>
        <v/>
      </c>
      <c r="L583" s="40">
        <f>IF(I583="","",I583-K583)</f>
        <v/>
      </c>
      <c r="M583" s="45">
        <f>IF(B583="","",YEAR(B583)*100+MONTH(B583))</f>
        <v/>
      </c>
    </row>
    <row r="584">
      <c r="A584" s="24" t="n"/>
      <c r="B584" s="43" t="n"/>
      <c r="C584" s="24" t="n"/>
      <c r="D584" s="24" t="n"/>
      <c r="E584" s="24" t="n"/>
      <c r="F584" s="44">
        <f>IF(E584="","",IFERROR(VLOOKUP(E584,Products!$A$5:$B$204,2,FALSE),"SKU not found"))</f>
        <v/>
      </c>
      <c r="G584" s="25" t="n"/>
      <c r="H584" s="30" t="n"/>
      <c r="I584" s="40">
        <f>IF(OR(E584="",G584=""),"",ROUND(G584*H584,2))</f>
        <v/>
      </c>
      <c r="J584" s="40">
        <f>IF(E584="","",IFERROR(VLOOKUP(E584,Products!$A$5:$F$204,6,FALSE),0))</f>
        <v/>
      </c>
      <c r="K584" s="40">
        <f>IF(I584="","",ROUND(G584*J584,2))</f>
        <v/>
      </c>
      <c r="L584" s="40">
        <f>IF(I584="","",I584-K584)</f>
        <v/>
      </c>
      <c r="M584" s="45">
        <f>IF(B584="","",YEAR(B584)*100+MONTH(B584))</f>
        <v/>
      </c>
    </row>
    <row r="585">
      <c r="A585" s="24" t="n"/>
      <c r="B585" s="43" t="n"/>
      <c r="C585" s="24" t="n"/>
      <c r="D585" s="24" t="n"/>
      <c r="E585" s="24" t="n"/>
      <c r="F585" s="44">
        <f>IF(E585="","",IFERROR(VLOOKUP(E585,Products!$A$5:$B$204,2,FALSE),"SKU not found"))</f>
        <v/>
      </c>
      <c r="G585" s="25" t="n"/>
      <c r="H585" s="30" t="n"/>
      <c r="I585" s="40">
        <f>IF(OR(E585="",G585=""),"",ROUND(G585*H585,2))</f>
        <v/>
      </c>
      <c r="J585" s="40">
        <f>IF(E585="","",IFERROR(VLOOKUP(E585,Products!$A$5:$F$204,6,FALSE),0))</f>
        <v/>
      </c>
      <c r="K585" s="40">
        <f>IF(I585="","",ROUND(G585*J585,2))</f>
        <v/>
      </c>
      <c r="L585" s="40">
        <f>IF(I585="","",I585-K585)</f>
        <v/>
      </c>
      <c r="M585" s="45">
        <f>IF(B585="","",YEAR(B585)*100+MONTH(B585))</f>
        <v/>
      </c>
    </row>
    <row r="586">
      <c r="A586" s="24" t="n"/>
      <c r="B586" s="43" t="n"/>
      <c r="C586" s="24" t="n"/>
      <c r="D586" s="24" t="n"/>
      <c r="E586" s="24" t="n"/>
      <c r="F586" s="44">
        <f>IF(E586="","",IFERROR(VLOOKUP(E586,Products!$A$5:$B$204,2,FALSE),"SKU not found"))</f>
        <v/>
      </c>
      <c r="G586" s="25" t="n"/>
      <c r="H586" s="30" t="n"/>
      <c r="I586" s="40">
        <f>IF(OR(E586="",G586=""),"",ROUND(G586*H586,2))</f>
        <v/>
      </c>
      <c r="J586" s="40">
        <f>IF(E586="","",IFERROR(VLOOKUP(E586,Products!$A$5:$F$204,6,FALSE),0))</f>
        <v/>
      </c>
      <c r="K586" s="40">
        <f>IF(I586="","",ROUND(G586*J586,2))</f>
        <v/>
      </c>
      <c r="L586" s="40">
        <f>IF(I586="","",I586-K586)</f>
        <v/>
      </c>
      <c r="M586" s="45">
        <f>IF(B586="","",YEAR(B586)*100+MONTH(B586))</f>
        <v/>
      </c>
    </row>
    <row r="587">
      <c r="A587" s="24" t="n"/>
      <c r="B587" s="43" t="n"/>
      <c r="C587" s="24" t="n"/>
      <c r="D587" s="24" t="n"/>
      <c r="E587" s="24" t="n"/>
      <c r="F587" s="44">
        <f>IF(E587="","",IFERROR(VLOOKUP(E587,Products!$A$5:$B$204,2,FALSE),"SKU not found"))</f>
        <v/>
      </c>
      <c r="G587" s="25" t="n"/>
      <c r="H587" s="30" t="n"/>
      <c r="I587" s="40">
        <f>IF(OR(E587="",G587=""),"",ROUND(G587*H587,2))</f>
        <v/>
      </c>
      <c r="J587" s="40">
        <f>IF(E587="","",IFERROR(VLOOKUP(E587,Products!$A$5:$F$204,6,FALSE),0))</f>
        <v/>
      </c>
      <c r="K587" s="40">
        <f>IF(I587="","",ROUND(G587*J587,2))</f>
        <v/>
      </c>
      <c r="L587" s="40">
        <f>IF(I587="","",I587-K587)</f>
        <v/>
      </c>
      <c r="M587" s="45">
        <f>IF(B587="","",YEAR(B587)*100+MONTH(B587))</f>
        <v/>
      </c>
    </row>
    <row r="588">
      <c r="A588" s="24" t="n"/>
      <c r="B588" s="43" t="n"/>
      <c r="C588" s="24" t="n"/>
      <c r="D588" s="24" t="n"/>
      <c r="E588" s="24" t="n"/>
      <c r="F588" s="44">
        <f>IF(E588="","",IFERROR(VLOOKUP(E588,Products!$A$5:$B$204,2,FALSE),"SKU not found"))</f>
        <v/>
      </c>
      <c r="G588" s="25" t="n"/>
      <c r="H588" s="30" t="n"/>
      <c r="I588" s="40">
        <f>IF(OR(E588="",G588=""),"",ROUND(G588*H588,2))</f>
        <v/>
      </c>
      <c r="J588" s="40">
        <f>IF(E588="","",IFERROR(VLOOKUP(E588,Products!$A$5:$F$204,6,FALSE),0))</f>
        <v/>
      </c>
      <c r="K588" s="40">
        <f>IF(I588="","",ROUND(G588*J588,2))</f>
        <v/>
      </c>
      <c r="L588" s="40">
        <f>IF(I588="","",I588-K588)</f>
        <v/>
      </c>
      <c r="M588" s="45">
        <f>IF(B588="","",YEAR(B588)*100+MONTH(B588))</f>
        <v/>
      </c>
    </row>
    <row r="589">
      <c r="A589" s="24" t="n"/>
      <c r="B589" s="43" t="n"/>
      <c r="C589" s="24" t="n"/>
      <c r="D589" s="24" t="n"/>
      <c r="E589" s="24" t="n"/>
      <c r="F589" s="44">
        <f>IF(E589="","",IFERROR(VLOOKUP(E589,Products!$A$5:$B$204,2,FALSE),"SKU not found"))</f>
        <v/>
      </c>
      <c r="G589" s="25" t="n"/>
      <c r="H589" s="30" t="n"/>
      <c r="I589" s="40">
        <f>IF(OR(E589="",G589=""),"",ROUND(G589*H589,2))</f>
        <v/>
      </c>
      <c r="J589" s="40">
        <f>IF(E589="","",IFERROR(VLOOKUP(E589,Products!$A$5:$F$204,6,FALSE),0))</f>
        <v/>
      </c>
      <c r="K589" s="40">
        <f>IF(I589="","",ROUND(G589*J589,2))</f>
        <v/>
      </c>
      <c r="L589" s="40">
        <f>IF(I589="","",I589-K589)</f>
        <v/>
      </c>
      <c r="M589" s="45">
        <f>IF(B589="","",YEAR(B589)*100+MONTH(B589))</f>
        <v/>
      </c>
    </row>
    <row r="590">
      <c r="A590" s="24" t="n"/>
      <c r="B590" s="43" t="n"/>
      <c r="C590" s="24" t="n"/>
      <c r="D590" s="24" t="n"/>
      <c r="E590" s="24" t="n"/>
      <c r="F590" s="44">
        <f>IF(E590="","",IFERROR(VLOOKUP(E590,Products!$A$5:$B$204,2,FALSE),"SKU not found"))</f>
        <v/>
      </c>
      <c r="G590" s="25" t="n"/>
      <c r="H590" s="30" t="n"/>
      <c r="I590" s="40">
        <f>IF(OR(E590="",G590=""),"",ROUND(G590*H590,2))</f>
        <v/>
      </c>
      <c r="J590" s="40">
        <f>IF(E590="","",IFERROR(VLOOKUP(E590,Products!$A$5:$F$204,6,FALSE),0))</f>
        <v/>
      </c>
      <c r="K590" s="40">
        <f>IF(I590="","",ROUND(G590*J590,2))</f>
        <v/>
      </c>
      <c r="L590" s="40">
        <f>IF(I590="","",I590-K590)</f>
        <v/>
      </c>
      <c r="M590" s="45">
        <f>IF(B590="","",YEAR(B590)*100+MONTH(B590))</f>
        <v/>
      </c>
    </row>
    <row r="591">
      <c r="A591" s="24" t="n"/>
      <c r="B591" s="43" t="n"/>
      <c r="C591" s="24" t="n"/>
      <c r="D591" s="24" t="n"/>
      <c r="E591" s="24" t="n"/>
      <c r="F591" s="44">
        <f>IF(E591="","",IFERROR(VLOOKUP(E591,Products!$A$5:$B$204,2,FALSE),"SKU not found"))</f>
        <v/>
      </c>
      <c r="G591" s="25" t="n"/>
      <c r="H591" s="30" t="n"/>
      <c r="I591" s="40">
        <f>IF(OR(E591="",G591=""),"",ROUND(G591*H591,2))</f>
        <v/>
      </c>
      <c r="J591" s="40">
        <f>IF(E591="","",IFERROR(VLOOKUP(E591,Products!$A$5:$F$204,6,FALSE),0))</f>
        <v/>
      </c>
      <c r="K591" s="40">
        <f>IF(I591="","",ROUND(G591*J591,2))</f>
        <v/>
      </c>
      <c r="L591" s="40">
        <f>IF(I591="","",I591-K591)</f>
        <v/>
      </c>
      <c r="M591" s="45">
        <f>IF(B591="","",YEAR(B591)*100+MONTH(B591))</f>
        <v/>
      </c>
    </row>
    <row r="592">
      <c r="A592" s="24" t="n"/>
      <c r="B592" s="43" t="n"/>
      <c r="C592" s="24" t="n"/>
      <c r="D592" s="24" t="n"/>
      <c r="E592" s="24" t="n"/>
      <c r="F592" s="44">
        <f>IF(E592="","",IFERROR(VLOOKUP(E592,Products!$A$5:$B$204,2,FALSE),"SKU not found"))</f>
        <v/>
      </c>
      <c r="G592" s="25" t="n"/>
      <c r="H592" s="30" t="n"/>
      <c r="I592" s="40">
        <f>IF(OR(E592="",G592=""),"",ROUND(G592*H592,2))</f>
        <v/>
      </c>
      <c r="J592" s="40">
        <f>IF(E592="","",IFERROR(VLOOKUP(E592,Products!$A$5:$F$204,6,FALSE),0))</f>
        <v/>
      </c>
      <c r="K592" s="40">
        <f>IF(I592="","",ROUND(G592*J592,2))</f>
        <v/>
      </c>
      <c r="L592" s="40">
        <f>IF(I592="","",I592-K592)</f>
        <v/>
      </c>
      <c r="M592" s="45">
        <f>IF(B592="","",YEAR(B592)*100+MONTH(B592))</f>
        <v/>
      </c>
    </row>
    <row r="593">
      <c r="A593" s="24" t="n"/>
      <c r="B593" s="43" t="n"/>
      <c r="C593" s="24" t="n"/>
      <c r="D593" s="24" t="n"/>
      <c r="E593" s="24" t="n"/>
      <c r="F593" s="44">
        <f>IF(E593="","",IFERROR(VLOOKUP(E593,Products!$A$5:$B$204,2,FALSE),"SKU not found"))</f>
        <v/>
      </c>
      <c r="G593" s="25" t="n"/>
      <c r="H593" s="30" t="n"/>
      <c r="I593" s="40">
        <f>IF(OR(E593="",G593=""),"",ROUND(G593*H593,2))</f>
        <v/>
      </c>
      <c r="J593" s="40">
        <f>IF(E593="","",IFERROR(VLOOKUP(E593,Products!$A$5:$F$204,6,FALSE),0))</f>
        <v/>
      </c>
      <c r="K593" s="40">
        <f>IF(I593="","",ROUND(G593*J593,2))</f>
        <v/>
      </c>
      <c r="L593" s="40">
        <f>IF(I593="","",I593-K593)</f>
        <v/>
      </c>
      <c r="M593" s="45">
        <f>IF(B593="","",YEAR(B593)*100+MONTH(B593))</f>
        <v/>
      </c>
    </row>
    <row r="594">
      <c r="A594" s="24" t="n"/>
      <c r="B594" s="43" t="n"/>
      <c r="C594" s="24" t="n"/>
      <c r="D594" s="24" t="n"/>
      <c r="E594" s="24" t="n"/>
      <c r="F594" s="44">
        <f>IF(E594="","",IFERROR(VLOOKUP(E594,Products!$A$5:$B$204,2,FALSE),"SKU not found"))</f>
        <v/>
      </c>
      <c r="G594" s="25" t="n"/>
      <c r="H594" s="30" t="n"/>
      <c r="I594" s="40">
        <f>IF(OR(E594="",G594=""),"",ROUND(G594*H594,2))</f>
        <v/>
      </c>
      <c r="J594" s="40">
        <f>IF(E594="","",IFERROR(VLOOKUP(E594,Products!$A$5:$F$204,6,FALSE),0))</f>
        <v/>
      </c>
      <c r="K594" s="40">
        <f>IF(I594="","",ROUND(G594*J594,2))</f>
        <v/>
      </c>
      <c r="L594" s="40">
        <f>IF(I594="","",I594-K594)</f>
        <v/>
      </c>
      <c r="M594" s="45">
        <f>IF(B594="","",YEAR(B594)*100+MONTH(B594))</f>
        <v/>
      </c>
    </row>
    <row r="595">
      <c r="A595" s="24" t="n"/>
      <c r="B595" s="43" t="n"/>
      <c r="C595" s="24" t="n"/>
      <c r="D595" s="24" t="n"/>
      <c r="E595" s="24" t="n"/>
      <c r="F595" s="44">
        <f>IF(E595="","",IFERROR(VLOOKUP(E595,Products!$A$5:$B$204,2,FALSE),"SKU not found"))</f>
        <v/>
      </c>
      <c r="G595" s="25" t="n"/>
      <c r="H595" s="30" t="n"/>
      <c r="I595" s="40">
        <f>IF(OR(E595="",G595=""),"",ROUND(G595*H595,2))</f>
        <v/>
      </c>
      <c r="J595" s="40">
        <f>IF(E595="","",IFERROR(VLOOKUP(E595,Products!$A$5:$F$204,6,FALSE),0))</f>
        <v/>
      </c>
      <c r="K595" s="40">
        <f>IF(I595="","",ROUND(G595*J595,2))</f>
        <v/>
      </c>
      <c r="L595" s="40">
        <f>IF(I595="","",I595-K595)</f>
        <v/>
      </c>
      <c r="M595" s="45">
        <f>IF(B595="","",YEAR(B595)*100+MONTH(B595))</f>
        <v/>
      </c>
    </row>
    <row r="596">
      <c r="A596" s="24" t="n"/>
      <c r="B596" s="43" t="n"/>
      <c r="C596" s="24" t="n"/>
      <c r="D596" s="24" t="n"/>
      <c r="E596" s="24" t="n"/>
      <c r="F596" s="44">
        <f>IF(E596="","",IFERROR(VLOOKUP(E596,Products!$A$5:$B$204,2,FALSE),"SKU not found"))</f>
        <v/>
      </c>
      <c r="G596" s="25" t="n"/>
      <c r="H596" s="30" t="n"/>
      <c r="I596" s="40">
        <f>IF(OR(E596="",G596=""),"",ROUND(G596*H596,2))</f>
        <v/>
      </c>
      <c r="J596" s="40">
        <f>IF(E596="","",IFERROR(VLOOKUP(E596,Products!$A$5:$F$204,6,FALSE),0))</f>
        <v/>
      </c>
      <c r="K596" s="40">
        <f>IF(I596="","",ROUND(G596*J596,2))</f>
        <v/>
      </c>
      <c r="L596" s="40">
        <f>IF(I596="","",I596-K596)</f>
        <v/>
      </c>
      <c r="M596" s="45">
        <f>IF(B596="","",YEAR(B596)*100+MONTH(B596))</f>
        <v/>
      </c>
    </row>
    <row r="597">
      <c r="A597" s="24" t="n"/>
      <c r="B597" s="43" t="n"/>
      <c r="C597" s="24" t="n"/>
      <c r="D597" s="24" t="n"/>
      <c r="E597" s="24" t="n"/>
      <c r="F597" s="44">
        <f>IF(E597="","",IFERROR(VLOOKUP(E597,Products!$A$5:$B$204,2,FALSE),"SKU not found"))</f>
        <v/>
      </c>
      <c r="G597" s="25" t="n"/>
      <c r="H597" s="30" t="n"/>
      <c r="I597" s="40">
        <f>IF(OR(E597="",G597=""),"",ROUND(G597*H597,2))</f>
        <v/>
      </c>
      <c r="J597" s="40">
        <f>IF(E597="","",IFERROR(VLOOKUP(E597,Products!$A$5:$F$204,6,FALSE),0))</f>
        <v/>
      </c>
      <c r="K597" s="40">
        <f>IF(I597="","",ROUND(G597*J597,2))</f>
        <v/>
      </c>
      <c r="L597" s="40">
        <f>IF(I597="","",I597-K597)</f>
        <v/>
      </c>
      <c r="M597" s="45">
        <f>IF(B597="","",YEAR(B597)*100+MONTH(B597))</f>
        <v/>
      </c>
    </row>
    <row r="598">
      <c r="A598" s="24" t="n"/>
      <c r="B598" s="43" t="n"/>
      <c r="C598" s="24" t="n"/>
      <c r="D598" s="24" t="n"/>
      <c r="E598" s="24" t="n"/>
      <c r="F598" s="44">
        <f>IF(E598="","",IFERROR(VLOOKUP(E598,Products!$A$5:$B$204,2,FALSE),"SKU not found"))</f>
        <v/>
      </c>
      <c r="G598" s="25" t="n"/>
      <c r="H598" s="30" t="n"/>
      <c r="I598" s="40">
        <f>IF(OR(E598="",G598=""),"",ROUND(G598*H598,2))</f>
        <v/>
      </c>
      <c r="J598" s="40">
        <f>IF(E598="","",IFERROR(VLOOKUP(E598,Products!$A$5:$F$204,6,FALSE),0))</f>
        <v/>
      </c>
      <c r="K598" s="40">
        <f>IF(I598="","",ROUND(G598*J598,2))</f>
        <v/>
      </c>
      <c r="L598" s="40">
        <f>IF(I598="","",I598-K598)</f>
        <v/>
      </c>
      <c r="M598" s="45">
        <f>IF(B598="","",YEAR(B598)*100+MONTH(B598))</f>
        <v/>
      </c>
    </row>
    <row r="599">
      <c r="A599" s="24" t="n"/>
      <c r="B599" s="43" t="n"/>
      <c r="C599" s="24" t="n"/>
      <c r="D599" s="24" t="n"/>
      <c r="E599" s="24" t="n"/>
      <c r="F599" s="44">
        <f>IF(E599="","",IFERROR(VLOOKUP(E599,Products!$A$5:$B$204,2,FALSE),"SKU not found"))</f>
        <v/>
      </c>
      <c r="G599" s="25" t="n"/>
      <c r="H599" s="30" t="n"/>
      <c r="I599" s="40">
        <f>IF(OR(E599="",G599=""),"",ROUND(G599*H599,2))</f>
        <v/>
      </c>
      <c r="J599" s="40">
        <f>IF(E599="","",IFERROR(VLOOKUP(E599,Products!$A$5:$F$204,6,FALSE),0))</f>
        <v/>
      </c>
      <c r="K599" s="40">
        <f>IF(I599="","",ROUND(G599*J599,2))</f>
        <v/>
      </c>
      <c r="L599" s="40">
        <f>IF(I599="","",I599-K599)</f>
        <v/>
      </c>
      <c r="M599" s="45">
        <f>IF(B599="","",YEAR(B599)*100+MONTH(B599))</f>
        <v/>
      </c>
    </row>
    <row r="600">
      <c r="A600" s="24" t="n"/>
      <c r="B600" s="43" t="n"/>
      <c r="C600" s="24" t="n"/>
      <c r="D600" s="24" t="n"/>
      <c r="E600" s="24" t="n"/>
      <c r="F600" s="44">
        <f>IF(E600="","",IFERROR(VLOOKUP(E600,Products!$A$5:$B$204,2,FALSE),"SKU not found"))</f>
        <v/>
      </c>
      <c r="G600" s="25" t="n"/>
      <c r="H600" s="30" t="n"/>
      <c r="I600" s="40">
        <f>IF(OR(E600="",G600=""),"",ROUND(G600*H600,2))</f>
        <v/>
      </c>
      <c r="J600" s="40">
        <f>IF(E600="","",IFERROR(VLOOKUP(E600,Products!$A$5:$F$204,6,FALSE),0))</f>
        <v/>
      </c>
      <c r="K600" s="40">
        <f>IF(I600="","",ROUND(G600*J600,2))</f>
        <v/>
      </c>
      <c r="L600" s="40">
        <f>IF(I600="","",I600-K600)</f>
        <v/>
      </c>
      <c r="M600" s="45">
        <f>IF(B600="","",YEAR(B600)*100+MONTH(B600))</f>
        <v/>
      </c>
    </row>
    <row r="601">
      <c r="A601" s="24" t="n"/>
      <c r="B601" s="43" t="n"/>
      <c r="C601" s="24" t="n"/>
      <c r="D601" s="24" t="n"/>
      <c r="E601" s="24" t="n"/>
      <c r="F601" s="44">
        <f>IF(E601="","",IFERROR(VLOOKUP(E601,Products!$A$5:$B$204,2,FALSE),"SKU not found"))</f>
        <v/>
      </c>
      <c r="G601" s="25" t="n"/>
      <c r="H601" s="30" t="n"/>
      <c r="I601" s="40">
        <f>IF(OR(E601="",G601=""),"",ROUND(G601*H601,2))</f>
        <v/>
      </c>
      <c r="J601" s="40">
        <f>IF(E601="","",IFERROR(VLOOKUP(E601,Products!$A$5:$F$204,6,FALSE),0))</f>
        <v/>
      </c>
      <c r="K601" s="40">
        <f>IF(I601="","",ROUND(G601*J601,2))</f>
        <v/>
      </c>
      <c r="L601" s="40">
        <f>IF(I601="","",I601-K601)</f>
        <v/>
      </c>
      <c r="M601" s="45">
        <f>IF(B601="","",YEAR(B601)*100+MONTH(B601))</f>
        <v/>
      </c>
    </row>
    <row r="602">
      <c r="A602" s="24" t="n"/>
      <c r="B602" s="43" t="n"/>
      <c r="C602" s="24" t="n"/>
      <c r="D602" s="24" t="n"/>
      <c r="E602" s="24" t="n"/>
      <c r="F602" s="44">
        <f>IF(E602="","",IFERROR(VLOOKUP(E602,Products!$A$5:$B$204,2,FALSE),"SKU not found"))</f>
        <v/>
      </c>
      <c r="G602" s="25" t="n"/>
      <c r="H602" s="30" t="n"/>
      <c r="I602" s="40">
        <f>IF(OR(E602="",G602=""),"",ROUND(G602*H602,2))</f>
        <v/>
      </c>
      <c r="J602" s="40">
        <f>IF(E602="","",IFERROR(VLOOKUP(E602,Products!$A$5:$F$204,6,FALSE),0))</f>
        <v/>
      </c>
      <c r="K602" s="40">
        <f>IF(I602="","",ROUND(G602*J602,2))</f>
        <v/>
      </c>
      <c r="L602" s="40">
        <f>IF(I602="","",I602-K602)</f>
        <v/>
      </c>
      <c r="M602" s="45">
        <f>IF(B602="","",YEAR(B602)*100+MONTH(B602))</f>
        <v/>
      </c>
    </row>
    <row r="603">
      <c r="A603" s="24" t="n"/>
      <c r="B603" s="43" t="n"/>
      <c r="C603" s="24" t="n"/>
      <c r="D603" s="24" t="n"/>
      <c r="E603" s="24" t="n"/>
      <c r="F603" s="44">
        <f>IF(E603="","",IFERROR(VLOOKUP(E603,Products!$A$5:$B$204,2,FALSE),"SKU not found"))</f>
        <v/>
      </c>
      <c r="G603" s="25" t="n"/>
      <c r="H603" s="30" t="n"/>
      <c r="I603" s="40">
        <f>IF(OR(E603="",G603=""),"",ROUND(G603*H603,2))</f>
        <v/>
      </c>
      <c r="J603" s="40">
        <f>IF(E603="","",IFERROR(VLOOKUP(E603,Products!$A$5:$F$204,6,FALSE),0))</f>
        <v/>
      </c>
      <c r="K603" s="40">
        <f>IF(I603="","",ROUND(G603*J603,2))</f>
        <v/>
      </c>
      <c r="L603" s="40">
        <f>IF(I603="","",I603-K603)</f>
        <v/>
      </c>
      <c r="M603" s="45">
        <f>IF(B603="","",YEAR(B603)*100+MONTH(B603))</f>
        <v/>
      </c>
    </row>
    <row r="604">
      <c r="A604" s="24" t="n"/>
      <c r="B604" s="43" t="n"/>
      <c r="C604" s="24" t="n"/>
      <c r="D604" s="24" t="n"/>
      <c r="E604" s="24" t="n"/>
      <c r="F604" s="44">
        <f>IF(E604="","",IFERROR(VLOOKUP(E604,Products!$A$5:$B$204,2,FALSE),"SKU not found"))</f>
        <v/>
      </c>
      <c r="G604" s="25" t="n"/>
      <c r="H604" s="30" t="n"/>
      <c r="I604" s="40">
        <f>IF(OR(E604="",G604=""),"",ROUND(G604*H604,2))</f>
        <v/>
      </c>
      <c r="J604" s="40">
        <f>IF(E604="","",IFERROR(VLOOKUP(E604,Products!$A$5:$F$204,6,FALSE),0))</f>
        <v/>
      </c>
      <c r="K604" s="40">
        <f>IF(I604="","",ROUND(G604*J604,2))</f>
        <v/>
      </c>
      <c r="L604" s="40">
        <f>IF(I604="","",I604-K604)</f>
        <v/>
      </c>
      <c r="M604" s="45">
        <f>IF(B604="","",YEAR(B604)*100+MONTH(B604))</f>
        <v/>
      </c>
    </row>
    <row r="605">
      <c r="A605" s="24" t="n"/>
      <c r="B605" s="43" t="n"/>
      <c r="C605" s="24" t="n"/>
      <c r="D605" s="24" t="n"/>
      <c r="E605" s="24" t="n"/>
      <c r="F605" s="44">
        <f>IF(E605="","",IFERROR(VLOOKUP(E605,Products!$A$5:$B$204,2,FALSE),"SKU not found"))</f>
        <v/>
      </c>
      <c r="G605" s="25" t="n"/>
      <c r="H605" s="30" t="n"/>
      <c r="I605" s="40">
        <f>IF(OR(E605="",G605=""),"",ROUND(G605*H605,2))</f>
        <v/>
      </c>
      <c r="J605" s="40">
        <f>IF(E605="","",IFERROR(VLOOKUP(E605,Products!$A$5:$F$204,6,FALSE),0))</f>
        <v/>
      </c>
      <c r="K605" s="40">
        <f>IF(I605="","",ROUND(G605*J605,2))</f>
        <v/>
      </c>
      <c r="L605" s="40">
        <f>IF(I605="","",I605-K605)</f>
        <v/>
      </c>
      <c r="M605" s="45">
        <f>IF(B605="","",YEAR(B605)*100+MONTH(B605))</f>
        <v/>
      </c>
    </row>
    <row r="606">
      <c r="A606" s="24" t="n"/>
      <c r="B606" s="43" t="n"/>
      <c r="C606" s="24" t="n"/>
      <c r="D606" s="24" t="n"/>
      <c r="E606" s="24" t="n"/>
      <c r="F606" s="44">
        <f>IF(E606="","",IFERROR(VLOOKUP(E606,Products!$A$5:$B$204,2,FALSE),"SKU not found"))</f>
        <v/>
      </c>
      <c r="G606" s="25" t="n"/>
      <c r="H606" s="30" t="n"/>
      <c r="I606" s="40">
        <f>IF(OR(E606="",G606=""),"",ROUND(G606*H606,2))</f>
        <v/>
      </c>
      <c r="J606" s="40">
        <f>IF(E606="","",IFERROR(VLOOKUP(E606,Products!$A$5:$F$204,6,FALSE),0))</f>
        <v/>
      </c>
      <c r="K606" s="40">
        <f>IF(I606="","",ROUND(G606*J606,2))</f>
        <v/>
      </c>
      <c r="L606" s="40">
        <f>IF(I606="","",I606-K606)</f>
        <v/>
      </c>
      <c r="M606" s="45">
        <f>IF(B606="","",YEAR(B606)*100+MONTH(B606))</f>
        <v/>
      </c>
    </row>
    <row r="607">
      <c r="A607" s="24" t="n"/>
      <c r="B607" s="43" t="n"/>
      <c r="C607" s="24" t="n"/>
      <c r="D607" s="24" t="n"/>
      <c r="E607" s="24" t="n"/>
      <c r="F607" s="44">
        <f>IF(E607="","",IFERROR(VLOOKUP(E607,Products!$A$5:$B$204,2,FALSE),"SKU not found"))</f>
        <v/>
      </c>
      <c r="G607" s="25" t="n"/>
      <c r="H607" s="30" t="n"/>
      <c r="I607" s="40">
        <f>IF(OR(E607="",G607=""),"",ROUND(G607*H607,2))</f>
        <v/>
      </c>
      <c r="J607" s="40">
        <f>IF(E607="","",IFERROR(VLOOKUP(E607,Products!$A$5:$F$204,6,FALSE),0))</f>
        <v/>
      </c>
      <c r="K607" s="40">
        <f>IF(I607="","",ROUND(G607*J607,2))</f>
        <v/>
      </c>
      <c r="L607" s="40">
        <f>IF(I607="","",I607-K607)</f>
        <v/>
      </c>
      <c r="M607" s="45">
        <f>IF(B607="","",YEAR(B607)*100+MONTH(B607))</f>
        <v/>
      </c>
    </row>
    <row r="608">
      <c r="A608" s="24" t="n"/>
      <c r="B608" s="43" t="n"/>
      <c r="C608" s="24" t="n"/>
      <c r="D608" s="24" t="n"/>
      <c r="E608" s="24" t="n"/>
      <c r="F608" s="44">
        <f>IF(E608="","",IFERROR(VLOOKUP(E608,Products!$A$5:$B$204,2,FALSE),"SKU not found"))</f>
        <v/>
      </c>
      <c r="G608" s="25" t="n"/>
      <c r="H608" s="30" t="n"/>
      <c r="I608" s="40">
        <f>IF(OR(E608="",G608=""),"",ROUND(G608*H608,2))</f>
        <v/>
      </c>
      <c r="J608" s="40">
        <f>IF(E608="","",IFERROR(VLOOKUP(E608,Products!$A$5:$F$204,6,FALSE),0))</f>
        <v/>
      </c>
      <c r="K608" s="40">
        <f>IF(I608="","",ROUND(G608*J608,2))</f>
        <v/>
      </c>
      <c r="L608" s="40">
        <f>IF(I608="","",I608-K608)</f>
        <v/>
      </c>
      <c r="M608" s="45">
        <f>IF(B608="","",YEAR(B608)*100+MONTH(B608))</f>
        <v/>
      </c>
    </row>
    <row r="609">
      <c r="A609" s="24" t="n"/>
      <c r="B609" s="43" t="n"/>
      <c r="C609" s="24" t="n"/>
      <c r="D609" s="24" t="n"/>
      <c r="E609" s="24" t="n"/>
      <c r="F609" s="44">
        <f>IF(E609="","",IFERROR(VLOOKUP(E609,Products!$A$5:$B$204,2,FALSE),"SKU not found"))</f>
        <v/>
      </c>
      <c r="G609" s="25" t="n"/>
      <c r="H609" s="30" t="n"/>
      <c r="I609" s="40">
        <f>IF(OR(E609="",G609=""),"",ROUND(G609*H609,2))</f>
        <v/>
      </c>
      <c r="J609" s="40">
        <f>IF(E609="","",IFERROR(VLOOKUP(E609,Products!$A$5:$F$204,6,FALSE),0))</f>
        <v/>
      </c>
      <c r="K609" s="40">
        <f>IF(I609="","",ROUND(G609*J609,2))</f>
        <v/>
      </c>
      <c r="L609" s="40">
        <f>IF(I609="","",I609-K609)</f>
        <v/>
      </c>
      <c r="M609" s="45">
        <f>IF(B609="","",YEAR(B609)*100+MONTH(B609))</f>
        <v/>
      </c>
    </row>
    <row r="610">
      <c r="A610" s="24" t="n"/>
      <c r="B610" s="43" t="n"/>
      <c r="C610" s="24" t="n"/>
      <c r="D610" s="24" t="n"/>
      <c r="E610" s="24" t="n"/>
      <c r="F610" s="44">
        <f>IF(E610="","",IFERROR(VLOOKUP(E610,Products!$A$5:$B$204,2,FALSE),"SKU not found"))</f>
        <v/>
      </c>
      <c r="G610" s="25" t="n"/>
      <c r="H610" s="30" t="n"/>
      <c r="I610" s="40">
        <f>IF(OR(E610="",G610=""),"",ROUND(G610*H610,2))</f>
        <v/>
      </c>
      <c r="J610" s="40">
        <f>IF(E610="","",IFERROR(VLOOKUP(E610,Products!$A$5:$F$204,6,FALSE),0))</f>
        <v/>
      </c>
      <c r="K610" s="40">
        <f>IF(I610="","",ROUND(G610*J610,2))</f>
        <v/>
      </c>
      <c r="L610" s="40">
        <f>IF(I610="","",I610-K610)</f>
        <v/>
      </c>
      <c r="M610" s="45">
        <f>IF(B610="","",YEAR(B610)*100+MONTH(B610))</f>
        <v/>
      </c>
    </row>
    <row r="611">
      <c r="A611" s="24" t="n"/>
      <c r="B611" s="43" t="n"/>
      <c r="C611" s="24" t="n"/>
      <c r="D611" s="24" t="n"/>
      <c r="E611" s="24" t="n"/>
      <c r="F611" s="44">
        <f>IF(E611="","",IFERROR(VLOOKUP(E611,Products!$A$5:$B$204,2,FALSE),"SKU not found"))</f>
        <v/>
      </c>
      <c r="G611" s="25" t="n"/>
      <c r="H611" s="30" t="n"/>
      <c r="I611" s="40">
        <f>IF(OR(E611="",G611=""),"",ROUND(G611*H611,2))</f>
        <v/>
      </c>
      <c r="J611" s="40">
        <f>IF(E611="","",IFERROR(VLOOKUP(E611,Products!$A$5:$F$204,6,FALSE),0))</f>
        <v/>
      </c>
      <c r="K611" s="40">
        <f>IF(I611="","",ROUND(G611*J611,2))</f>
        <v/>
      </c>
      <c r="L611" s="40">
        <f>IF(I611="","",I611-K611)</f>
        <v/>
      </c>
      <c r="M611" s="45">
        <f>IF(B611="","",YEAR(B611)*100+MONTH(B611))</f>
        <v/>
      </c>
    </row>
    <row r="612">
      <c r="A612" s="24" t="n"/>
      <c r="B612" s="43" t="n"/>
      <c r="C612" s="24" t="n"/>
      <c r="D612" s="24" t="n"/>
      <c r="E612" s="24" t="n"/>
      <c r="F612" s="44">
        <f>IF(E612="","",IFERROR(VLOOKUP(E612,Products!$A$5:$B$204,2,FALSE),"SKU not found"))</f>
        <v/>
      </c>
      <c r="G612" s="25" t="n"/>
      <c r="H612" s="30" t="n"/>
      <c r="I612" s="40">
        <f>IF(OR(E612="",G612=""),"",ROUND(G612*H612,2))</f>
        <v/>
      </c>
      <c r="J612" s="40">
        <f>IF(E612="","",IFERROR(VLOOKUP(E612,Products!$A$5:$F$204,6,FALSE),0))</f>
        <v/>
      </c>
      <c r="K612" s="40">
        <f>IF(I612="","",ROUND(G612*J612,2))</f>
        <v/>
      </c>
      <c r="L612" s="40">
        <f>IF(I612="","",I612-K612)</f>
        <v/>
      </c>
      <c r="M612" s="45">
        <f>IF(B612="","",YEAR(B612)*100+MONTH(B612))</f>
        <v/>
      </c>
    </row>
    <row r="613">
      <c r="A613" s="24" t="n"/>
      <c r="B613" s="43" t="n"/>
      <c r="C613" s="24" t="n"/>
      <c r="D613" s="24" t="n"/>
      <c r="E613" s="24" t="n"/>
      <c r="F613" s="44">
        <f>IF(E613="","",IFERROR(VLOOKUP(E613,Products!$A$5:$B$204,2,FALSE),"SKU not found"))</f>
        <v/>
      </c>
      <c r="G613" s="25" t="n"/>
      <c r="H613" s="30" t="n"/>
      <c r="I613" s="40">
        <f>IF(OR(E613="",G613=""),"",ROUND(G613*H613,2))</f>
        <v/>
      </c>
      <c r="J613" s="40">
        <f>IF(E613="","",IFERROR(VLOOKUP(E613,Products!$A$5:$F$204,6,FALSE),0))</f>
        <v/>
      </c>
      <c r="K613" s="40">
        <f>IF(I613="","",ROUND(G613*J613,2))</f>
        <v/>
      </c>
      <c r="L613" s="40">
        <f>IF(I613="","",I613-K613)</f>
        <v/>
      </c>
      <c r="M613" s="45">
        <f>IF(B613="","",YEAR(B613)*100+MONTH(B613))</f>
        <v/>
      </c>
    </row>
    <row r="614">
      <c r="A614" s="24" t="n"/>
      <c r="B614" s="43" t="n"/>
      <c r="C614" s="24" t="n"/>
      <c r="D614" s="24" t="n"/>
      <c r="E614" s="24" t="n"/>
      <c r="F614" s="44">
        <f>IF(E614="","",IFERROR(VLOOKUP(E614,Products!$A$5:$B$204,2,FALSE),"SKU not found"))</f>
        <v/>
      </c>
      <c r="G614" s="25" t="n"/>
      <c r="H614" s="30" t="n"/>
      <c r="I614" s="40">
        <f>IF(OR(E614="",G614=""),"",ROUND(G614*H614,2))</f>
        <v/>
      </c>
      <c r="J614" s="40">
        <f>IF(E614="","",IFERROR(VLOOKUP(E614,Products!$A$5:$F$204,6,FALSE),0))</f>
        <v/>
      </c>
      <c r="K614" s="40">
        <f>IF(I614="","",ROUND(G614*J614,2))</f>
        <v/>
      </c>
      <c r="L614" s="40">
        <f>IF(I614="","",I614-K614)</f>
        <v/>
      </c>
      <c r="M614" s="45">
        <f>IF(B614="","",YEAR(B614)*100+MONTH(B614))</f>
        <v/>
      </c>
    </row>
    <row r="615">
      <c r="A615" s="24" t="n"/>
      <c r="B615" s="43" t="n"/>
      <c r="C615" s="24" t="n"/>
      <c r="D615" s="24" t="n"/>
      <c r="E615" s="24" t="n"/>
      <c r="F615" s="44">
        <f>IF(E615="","",IFERROR(VLOOKUP(E615,Products!$A$5:$B$204,2,FALSE),"SKU not found"))</f>
        <v/>
      </c>
      <c r="G615" s="25" t="n"/>
      <c r="H615" s="30" t="n"/>
      <c r="I615" s="40">
        <f>IF(OR(E615="",G615=""),"",ROUND(G615*H615,2))</f>
        <v/>
      </c>
      <c r="J615" s="40">
        <f>IF(E615="","",IFERROR(VLOOKUP(E615,Products!$A$5:$F$204,6,FALSE),0))</f>
        <v/>
      </c>
      <c r="K615" s="40">
        <f>IF(I615="","",ROUND(G615*J615,2))</f>
        <v/>
      </c>
      <c r="L615" s="40">
        <f>IF(I615="","",I615-K615)</f>
        <v/>
      </c>
      <c r="M615" s="45">
        <f>IF(B615="","",YEAR(B615)*100+MONTH(B615))</f>
        <v/>
      </c>
    </row>
    <row r="616">
      <c r="A616" s="24" t="n"/>
      <c r="B616" s="43" t="n"/>
      <c r="C616" s="24" t="n"/>
      <c r="D616" s="24" t="n"/>
      <c r="E616" s="24" t="n"/>
      <c r="F616" s="44">
        <f>IF(E616="","",IFERROR(VLOOKUP(E616,Products!$A$5:$B$204,2,FALSE),"SKU not found"))</f>
        <v/>
      </c>
      <c r="G616" s="25" t="n"/>
      <c r="H616" s="30" t="n"/>
      <c r="I616" s="40">
        <f>IF(OR(E616="",G616=""),"",ROUND(G616*H616,2))</f>
        <v/>
      </c>
      <c r="J616" s="40">
        <f>IF(E616="","",IFERROR(VLOOKUP(E616,Products!$A$5:$F$204,6,FALSE),0))</f>
        <v/>
      </c>
      <c r="K616" s="40">
        <f>IF(I616="","",ROUND(G616*J616,2))</f>
        <v/>
      </c>
      <c r="L616" s="40">
        <f>IF(I616="","",I616-K616)</f>
        <v/>
      </c>
      <c r="M616" s="45">
        <f>IF(B616="","",YEAR(B616)*100+MONTH(B616))</f>
        <v/>
      </c>
    </row>
    <row r="617">
      <c r="A617" s="24" t="n"/>
      <c r="B617" s="43" t="n"/>
      <c r="C617" s="24" t="n"/>
      <c r="D617" s="24" t="n"/>
      <c r="E617" s="24" t="n"/>
      <c r="F617" s="44">
        <f>IF(E617="","",IFERROR(VLOOKUP(E617,Products!$A$5:$B$204,2,FALSE),"SKU not found"))</f>
        <v/>
      </c>
      <c r="G617" s="25" t="n"/>
      <c r="H617" s="30" t="n"/>
      <c r="I617" s="40">
        <f>IF(OR(E617="",G617=""),"",ROUND(G617*H617,2))</f>
        <v/>
      </c>
      <c r="J617" s="40">
        <f>IF(E617="","",IFERROR(VLOOKUP(E617,Products!$A$5:$F$204,6,FALSE),0))</f>
        <v/>
      </c>
      <c r="K617" s="40">
        <f>IF(I617="","",ROUND(G617*J617,2))</f>
        <v/>
      </c>
      <c r="L617" s="40">
        <f>IF(I617="","",I617-K617)</f>
        <v/>
      </c>
      <c r="M617" s="45">
        <f>IF(B617="","",YEAR(B617)*100+MONTH(B617))</f>
        <v/>
      </c>
    </row>
    <row r="618">
      <c r="A618" s="24" t="n"/>
      <c r="B618" s="43" t="n"/>
      <c r="C618" s="24" t="n"/>
      <c r="D618" s="24" t="n"/>
      <c r="E618" s="24" t="n"/>
      <c r="F618" s="44">
        <f>IF(E618="","",IFERROR(VLOOKUP(E618,Products!$A$5:$B$204,2,FALSE),"SKU not found"))</f>
        <v/>
      </c>
      <c r="G618" s="25" t="n"/>
      <c r="H618" s="30" t="n"/>
      <c r="I618" s="40">
        <f>IF(OR(E618="",G618=""),"",ROUND(G618*H618,2))</f>
        <v/>
      </c>
      <c r="J618" s="40">
        <f>IF(E618="","",IFERROR(VLOOKUP(E618,Products!$A$5:$F$204,6,FALSE),0))</f>
        <v/>
      </c>
      <c r="K618" s="40">
        <f>IF(I618="","",ROUND(G618*J618,2))</f>
        <v/>
      </c>
      <c r="L618" s="40">
        <f>IF(I618="","",I618-K618)</f>
        <v/>
      </c>
      <c r="M618" s="45">
        <f>IF(B618="","",YEAR(B618)*100+MONTH(B618))</f>
        <v/>
      </c>
    </row>
    <row r="619">
      <c r="A619" s="24" t="n"/>
      <c r="B619" s="43" t="n"/>
      <c r="C619" s="24" t="n"/>
      <c r="D619" s="24" t="n"/>
      <c r="E619" s="24" t="n"/>
      <c r="F619" s="44">
        <f>IF(E619="","",IFERROR(VLOOKUP(E619,Products!$A$5:$B$204,2,FALSE),"SKU not found"))</f>
        <v/>
      </c>
      <c r="G619" s="25" t="n"/>
      <c r="H619" s="30" t="n"/>
      <c r="I619" s="40">
        <f>IF(OR(E619="",G619=""),"",ROUND(G619*H619,2))</f>
        <v/>
      </c>
      <c r="J619" s="40">
        <f>IF(E619="","",IFERROR(VLOOKUP(E619,Products!$A$5:$F$204,6,FALSE),0))</f>
        <v/>
      </c>
      <c r="K619" s="40">
        <f>IF(I619="","",ROUND(G619*J619,2))</f>
        <v/>
      </c>
      <c r="L619" s="40">
        <f>IF(I619="","",I619-K619)</f>
        <v/>
      </c>
      <c r="M619" s="45">
        <f>IF(B619="","",YEAR(B619)*100+MONTH(B619))</f>
        <v/>
      </c>
    </row>
    <row r="620">
      <c r="A620" s="24" t="n"/>
      <c r="B620" s="43" t="n"/>
      <c r="C620" s="24" t="n"/>
      <c r="D620" s="24" t="n"/>
      <c r="E620" s="24" t="n"/>
      <c r="F620" s="44">
        <f>IF(E620="","",IFERROR(VLOOKUP(E620,Products!$A$5:$B$204,2,FALSE),"SKU not found"))</f>
        <v/>
      </c>
      <c r="G620" s="25" t="n"/>
      <c r="H620" s="30" t="n"/>
      <c r="I620" s="40">
        <f>IF(OR(E620="",G620=""),"",ROUND(G620*H620,2))</f>
        <v/>
      </c>
      <c r="J620" s="40">
        <f>IF(E620="","",IFERROR(VLOOKUP(E620,Products!$A$5:$F$204,6,FALSE),0))</f>
        <v/>
      </c>
      <c r="K620" s="40">
        <f>IF(I620="","",ROUND(G620*J620,2))</f>
        <v/>
      </c>
      <c r="L620" s="40">
        <f>IF(I620="","",I620-K620)</f>
        <v/>
      </c>
      <c r="M620" s="45">
        <f>IF(B620="","",YEAR(B620)*100+MONTH(B620))</f>
        <v/>
      </c>
    </row>
    <row r="621">
      <c r="A621" s="24" t="n"/>
      <c r="B621" s="43" t="n"/>
      <c r="C621" s="24" t="n"/>
      <c r="D621" s="24" t="n"/>
      <c r="E621" s="24" t="n"/>
      <c r="F621" s="44">
        <f>IF(E621="","",IFERROR(VLOOKUP(E621,Products!$A$5:$B$204,2,FALSE),"SKU not found"))</f>
        <v/>
      </c>
      <c r="G621" s="25" t="n"/>
      <c r="H621" s="30" t="n"/>
      <c r="I621" s="40">
        <f>IF(OR(E621="",G621=""),"",ROUND(G621*H621,2))</f>
        <v/>
      </c>
      <c r="J621" s="40">
        <f>IF(E621="","",IFERROR(VLOOKUP(E621,Products!$A$5:$F$204,6,FALSE),0))</f>
        <v/>
      </c>
      <c r="K621" s="40">
        <f>IF(I621="","",ROUND(G621*J621,2))</f>
        <v/>
      </c>
      <c r="L621" s="40">
        <f>IF(I621="","",I621-K621)</f>
        <v/>
      </c>
      <c r="M621" s="45">
        <f>IF(B621="","",YEAR(B621)*100+MONTH(B621))</f>
        <v/>
      </c>
    </row>
    <row r="622">
      <c r="A622" s="24" t="n"/>
      <c r="B622" s="43" t="n"/>
      <c r="C622" s="24" t="n"/>
      <c r="D622" s="24" t="n"/>
      <c r="E622" s="24" t="n"/>
      <c r="F622" s="44">
        <f>IF(E622="","",IFERROR(VLOOKUP(E622,Products!$A$5:$B$204,2,FALSE),"SKU not found"))</f>
        <v/>
      </c>
      <c r="G622" s="25" t="n"/>
      <c r="H622" s="30" t="n"/>
      <c r="I622" s="40">
        <f>IF(OR(E622="",G622=""),"",ROUND(G622*H622,2))</f>
        <v/>
      </c>
      <c r="J622" s="40">
        <f>IF(E622="","",IFERROR(VLOOKUP(E622,Products!$A$5:$F$204,6,FALSE),0))</f>
        <v/>
      </c>
      <c r="K622" s="40">
        <f>IF(I622="","",ROUND(G622*J622,2))</f>
        <v/>
      </c>
      <c r="L622" s="40">
        <f>IF(I622="","",I622-K622)</f>
        <v/>
      </c>
      <c r="M622" s="45">
        <f>IF(B622="","",YEAR(B622)*100+MONTH(B622))</f>
        <v/>
      </c>
    </row>
    <row r="623">
      <c r="A623" s="24" t="n"/>
      <c r="B623" s="43" t="n"/>
      <c r="C623" s="24" t="n"/>
      <c r="D623" s="24" t="n"/>
      <c r="E623" s="24" t="n"/>
      <c r="F623" s="44">
        <f>IF(E623="","",IFERROR(VLOOKUP(E623,Products!$A$5:$B$204,2,FALSE),"SKU not found"))</f>
        <v/>
      </c>
      <c r="G623" s="25" t="n"/>
      <c r="H623" s="30" t="n"/>
      <c r="I623" s="40">
        <f>IF(OR(E623="",G623=""),"",ROUND(G623*H623,2))</f>
        <v/>
      </c>
      <c r="J623" s="40">
        <f>IF(E623="","",IFERROR(VLOOKUP(E623,Products!$A$5:$F$204,6,FALSE),0))</f>
        <v/>
      </c>
      <c r="K623" s="40">
        <f>IF(I623="","",ROUND(G623*J623,2))</f>
        <v/>
      </c>
      <c r="L623" s="40">
        <f>IF(I623="","",I623-K623)</f>
        <v/>
      </c>
      <c r="M623" s="45">
        <f>IF(B623="","",YEAR(B623)*100+MONTH(B623))</f>
        <v/>
      </c>
    </row>
    <row r="624">
      <c r="A624" s="24" t="n"/>
      <c r="B624" s="43" t="n"/>
      <c r="C624" s="24" t="n"/>
      <c r="D624" s="24" t="n"/>
      <c r="E624" s="24" t="n"/>
      <c r="F624" s="44">
        <f>IF(E624="","",IFERROR(VLOOKUP(E624,Products!$A$5:$B$204,2,FALSE),"SKU not found"))</f>
        <v/>
      </c>
      <c r="G624" s="25" t="n"/>
      <c r="H624" s="30" t="n"/>
      <c r="I624" s="40">
        <f>IF(OR(E624="",G624=""),"",ROUND(G624*H624,2))</f>
        <v/>
      </c>
      <c r="J624" s="40">
        <f>IF(E624="","",IFERROR(VLOOKUP(E624,Products!$A$5:$F$204,6,FALSE),0))</f>
        <v/>
      </c>
      <c r="K624" s="40">
        <f>IF(I624="","",ROUND(G624*J624,2))</f>
        <v/>
      </c>
      <c r="L624" s="40">
        <f>IF(I624="","",I624-K624)</f>
        <v/>
      </c>
      <c r="M624" s="45">
        <f>IF(B624="","",YEAR(B624)*100+MONTH(B624))</f>
        <v/>
      </c>
    </row>
    <row r="625">
      <c r="A625" s="24" t="n"/>
      <c r="B625" s="43" t="n"/>
      <c r="C625" s="24" t="n"/>
      <c r="D625" s="24" t="n"/>
      <c r="E625" s="24" t="n"/>
      <c r="F625" s="44">
        <f>IF(E625="","",IFERROR(VLOOKUP(E625,Products!$A$5:$B$204,2,FALSE),"SKU not found"))</f>
        <v/>
      </c>
      <c r="G625" s="25" t="n"/>
      <c r="H625" s="30" t="n"/>
      <c r="I625" s="40">
        <f>IF(OR(E625="",G625=""),"",ROUND(G625*H625,2))</f>
        <v/>
      </c>
      <c r="J625" s="40">
        <f>IF(E625="","",IFERROR(VLOOKUP(E625,Products!$A$5:$F$204,6,FALSE),0))</f>
        <v/>
      </c>
      <c r="K625" s="40">
        <f>IF(I625="","",ROUND(G625*J625,2))</f>
        <v/>
      </c>
      <c r="L625" s="40">
        <f>IF(I625="","",I625-K625)</f>
        <v/>
      </c>
      <c r="M625" s="45">
        <f>IF(B625="","",YEAR(B625)*100+MONTH(B625))</f>
        <v/>
      </c>
    </row>
    <row r="626">
      <c r="A626" s="24" t="n"/>
      <c r="B626" s="43" t="n"/>
      <c r="C626" s="24" t="n"/>
      <c r="D626" s="24" t="n"/>
      <c r="E626" s="24" t="n"/>
      <c r="F626" s="44">
        <f>IF(E626="","",IFERROR(VLOOKUP(E626,Products!$A$5:$B$204,2,FALSE),"SKU not found"))</f>
        <v/>
      </c>
      <c r="G626" s="25" t="n"/>
      <c r="H626" s="30" t="n"/>
      <c r="I626" s="40">
        <f>IF(OR(E626="",G626=""),"",ROUND(G626*H626,2))</f>
        <v/>
      </c>
      <c r="J626" s="40">
        <f>IF(E626="","",IFERROR(VLOOKUP(E626,Products!$A$5:$F$204,6,FALSE),0))</f>
        <v/>
      </c>
      <c r="K626" s="40">
        <f>IF(I626="","",ROUND(G626*J626,2))</f>
        <v/>
      </c>
      <c r="L626" s="40">
        <f>IF(I626="","",I626-K626)</f>
        <v/>
      </c>
      <c r="M626" s="45">
        <f>IF(B626="","",YEAR(B626)*100+MONTH(B626))</f>
        <v/>
      </c>
    </row>
    <row r="627">
      <c r="A627" s="24" t="n"/>
      <c r="B627" s="43" t="n"/>
      <c r="C627" s="24" t="n"/>
      <c r="D627" s="24" t="n"/>
      <c r="E627" s="24" t="n"/>
      <c r="F627" s="44">
        <f>IF(E627="","",IFERROR(VLOOKUP(E627,Products!$A$5:$B$204,2,FALSE),"SKU not found"))</f>
        <v/>
      </c>
      <c r="G627" s="25" t="n"/>
      <c r="H627" s="30" t="n"/>
      <c r="I627" s="40">
        <f>IF(OR(E627="",G627=""),"",ROUND(G627*H627,2))</f>
        <v/>
      </c>
      <c r="J627" s="40">
        <f>IF(E627="","",IFERROR(VLOOKUP(E627,Products!$A$5:$F$204,6,FALSE),0))</f>
        <v/>
      </c>
      <c r="K627" s="40">
        <f>IF(I627="","",ROUND(G627*J627,2))</f>
        <v/>
      </c>
      <c r="L627" s="40">
        <f>IF(I627="","",I627-K627)</f>
        <v/>
      </c>
      <c r="M627" s="45">
        <f>IF(B627="","",YEAR(B627)*100+MONTH(B627))</f>
        <v/>
      </c>
    </row>
    <row r="628">
      <c r="A628" s="24" t="n"/>
      <c r="B628" s="43" t="n"/>
      <c r="C628" s="24" t="n"/>
      <c r="D628" s="24" t="n"/>
      <c r="E628" s="24" t="n"/>
      <c r="F628" s="44">
        <f>IF(E628="","",IFERROR(VLOOKUP(E628,Products!$A$5:$B$204,2,FALSE),"SKU not found"))</f>
        <v/>
      </c>
      <c r="G628" s="25" t="n"/>
      <c r="H628" s="30" t="n"/>
      <c r="I628" s="40">
        <f>IF(OR(E628="",G628=""),"",ROUND(G628*H628,2))</f>
        <v/>
      </c>
      <c r="J628" s="40">
        <f>IF(E628="","",IFERROR(VLOOKUP(E628,Products!$A$5:$F$204,6,FALSE),0))</f>
        <v/>
      </c>
      <c r="K628" s="40">
        <f>IF(I628="","",ROUND(G628*J628,2))</f>
        <v/>
      </c>
      <c r="L628" s="40">
        <f>IF(I628="","",I628-K628)</f>
        <v/>
      </c>
      <c r="M628" s="45">
        <f>IF(B628="","",YEAR(B628)*100+MONTH(B628))</f>
        <v/>
      </c>
    </row>
    <row r="629">
      <c r="A629" s="24" t="n"/>
      <c r="B629" s="43" t="n"/>
      <c r="C629" s="24" t="n"/>
      <c r="D629" s="24" t="n"/>
      <c r="E629" s="24" t="n"/>
      <c r="F629" s="44">
        <f>IF(E629="","",IFERROR(VLOOKUP(E629,Products!$A$5:$B$204,2,FALSE),"SKU not found"))</f>
        <v/>
      </c>
      <c r="G629" s="25" t="n"/>
      <c r="H629" s="30" t="n"/>
      <c r="I629" s="40">
        <f>IF(OR(E629="",G629=""),"",ROUND(G629*H629,2))</f>
        <v/>
      </c>
      <c r="J629" s="40">
        <f>IF(E629="","",IFERROR(VLOOKUP(E629,Products!$A$5:$F$204,6,FALSE),0))</f>
        <v/>
      </c>
      <c r="K629" s="40">
        <f>IF(I629="","",ROUND(G629*J629,2))</f>
        <v/>
      </c>
      <c r="L629" s="40">
        <f>IF(I629="","",I629-K629)</f>
        <v/>
      </c>
      <c r="M629" s="45">
        <f>IF(B629="","",YEAR(B629)*100+MONTH(B629))</f>
        <v/>
      </c>
    </row>
    <row r="630">
      <c r="A630" s="24" t="n"/>
      <c r="B630" s="43" t="n"/>
      <c r="C630" s="24" t="n"/>
      <c r="D630" s="24" t="n"/>
      <c r="E630" s="24" t="n"/>
      <c r="F630" s="44">
        <f>IF(E630="","",IFERROR(VLOOKUP(E630,Products!$A$5:$B$204,2,FALSE),"SKU not found"))</f>
        <v/>
      </c>
      <c r="G630" s="25" t="n"/>
      <c r="H630" s="30" t="n"/>
      <c r="I630" s="40">
        <f>IF(OR(E630="",G630=""),"",ROUND(G630*H630,2))</f>
        <v/>
      </c>
      <c r="J630" s="40">
        <f>IF(E630="","",IFERROR(VLOOKUP(E630,Products!$A$5:$F$204,6,FALSE),0))</f>
        <v/>
      </c>
      <c r="K630" s="40">
        <f>IF(I630="","",ROUND(G630*J630,2))</f>
        <v/>
      </c>
      <c r="L630" s="40">
        <f>IF(I630="","",I630-K630)</f>
        <v/>
      </c>
      <c r="M630" s="45">
        <f>IF(B630="","",YEAR(B630)*100+MONTH(B630))</f>
        <v/>
      </c>
    </row>
    <row r="631">
      <c r="A631" s="24" t="n"/>
      <c r="B631" s="43" t="n"/>
      <c r="C631" s="24" t="n"/>
      <c r="D631" s="24" t="n"/>
      <c r="E631" s="24" t="n"/>
      <c r="F631" s="44">
        <f>IF(E631="","",IFERROR(VLOOKUP(E631,Products!$A$5:$B$204,2,FALSE),"SKU not found"))</f>
        <v/>
      </c>
      <c r="G631" s="25" t="n"/>
      <c r="H631" s="30" t="n"/>
      <c r="I631" s="40">
        <f>IF(OR(E631="",G631=""),"",ROUND(G631*H631,2))</f>
        <v/>
      </c>
      <c r="J631" s="40">
        <f>IF(E631="","",IFERROR(VLOOKUP(E631,Products!$A$5:$F$204,6,FALSE),0))</f>
        <v/>
      </c>
      <c r="K631" s="40">
        <f>IF(I631="","",ROUND(G631*J631,2))</f>
        <v/>
      </c>
      <c r="L631" s="40">
        <f>IF(I631="","",I631-K631)</f>
        <v/>
      </c>
      <c r="M631" s="45">
        <f>IF(B631="","",YEAR(B631)*100+MONTH(B631))</f>
        <v/>
      </c>
    </row>
    <row r="632">
      <c r="A632" s="24" t="n"/>
      <c r="B632" s="43" t="n"/>
      <c r="C632" s="24" t="n"/>
      <c r="D632" s="24" t="n"/>
      <c r="E632" s="24" t="n"/>
      <c r="F632" s="44">
        <f>IF(E632="","",IFERROR(VLOOKUP(E632,Products!$A$5:$B$204,2,FALSE),"SKU not found"))</f>
        <v/>
      </c>
      <c r="G632" s="25" t="n"/>
      <c r="H632" s="30" t="n"/>
      <c r="I632" s="40">
        <f>IF(OR(E632="",G632=""),"",ROUND(G632*H632,2))</f>
        <v/>
      </c>
      <c r="J632" s="40">
        <f>IF(E632="","",IFERROR(VLOOKUP(E632,Products!$A$5:$F$204,6,FALSE),0))</f>
        <v/>
      </c>
      <c r="K632" s="40">
        <f>IF(I632="","",ROUND(G632*J632,2))</f>
        <v/>
      </c>
      <c r="L632" s="40">
        <f>IF(I632="","",I632-K632)</f>
        <v/>
      </c>
      <c r="M632" s="45">
        <f>IF(B632="","",YEAR(B632)*100+MONTH(B632))</f>
        <v/>
      </c>
    </row>
    <row r="633">
      <c r="A633" s="24" t="n"/>
      <c r="B633" s="43" t="n"/>
      <c r="C633" s="24" t="n"/>
      <c r="D633" s="24" t="n"/>
      <c r="E633" s="24" t="n"/>
      <c r="F633" s="44">
        <f>IF(E633="","",IFERROR(VLOOKUP(E633,Products!$A$5:$B$204,2,FALSE),"SKU not found"))</f>
        <v/>
      </c>
      <c r="G633" s="25" t="n"/>
      <c r="H633" s="30" t="n"/>
      <c r="I633" s="40">
        <f>IF(OR(E633="",G633=""),"",ROUND(G633*H633,2))</f>
        <v/>
      </c>
      <c r="J633" s="40">
        <f>IF(E633="","",IFERROR(VLOOKUP(E633,Products!$A$5:$F$204,6,FALSE),0))</f>
        <v/>
      </c>
      <c r="K633" s="40">
        <f>IF(I633="","",ROUND(G633*J633,2))</f>
        <v/>
      </c>
      <c r="L633" s="40">
        <f>IF(I633="","",I633-K633)</f>
        <v/>
      </c>
      <c r="M633" s="45">
        <f>IF(B633="","",YEAR(B633)*100+MONTH(B633))</f>
        <v/>
      </c>
    </row>
    <row r="634">
      <c r="A634" s="24" t="n"/>
      <c r="B634" s="43" t="n"/>
      <c r="C634" s="24" t="n"/>
      <c r="D634" s="24" t="n"/>
      <c r="E634" s="24" t="n"/>
      <c r="F634" s="44">
        <f>IF(E634="","",IFERROR(VLOOKUP(E634,Products!$A$5:$B$204,2,FALSE),"SKU not found"))</f>
        <v/>
      </c>
      <c r="G634" s="25" t="n"/>
      <c r="H634" s="30" t="n"/>
      <c r="I634" s="40">
        <f>IF(OR(E634="",G634=""),"",ROUND(G634*H634,2))</f>
        <v/>
      </c>
      <c r="J634" s="40">
        <f>IF(E634="","",IFERROR(VLOOKUP(E634,Products!$A$5:$F$204,6,FALSE),0))</f>
        <v/>
      </c>
      <c r="K634" s="40">
        <f>IF(I634="","",ROUND(G634*J634,2))</f>
        <v/>
      </c>
      <c r="L634" s="40">
        <f>IF(I634="","",I634-K634)</f>
        <v/>
      </c>
      <c r="M634" s="45">
        <f>IF(B634="","",YEAR(B634)*100+MONTH(B634))</f>
        <v/>
      </c>
    </row>
    <row r="635">
      <c r="A635" s="24" t="n"/>
      <c r="B635" s="43" t="n"/>
      <c r="C635" s="24" t="n"/>
      <c r="D635" s="24" t="n"/>
      <c r="E635" s="24" t="n"/>
      <c r="F635" s="44">
        <f>IF(E635="","",IFERROR(VLOOKUP(E635,Products!$A$5:$B$204,2,FALSE),"SKU not found"))</f>
        <v/>
      </c>
      <c r="G635" s="25" t="n"/>
      <c r="H635" s="30" t="n"/>
      <c r="I635" s="40">
        <f>IF(OR(E635="",G635=""),"",ROUND(G635*H635,2))</f>
        <v/>
      </c>
      <c r="J635" s="40">
        <f>IF(E635="","",IFERROR(VLOOKUP(E635,Products!$A$5:$F$204,6,FALSE),0))</f>
        <v/>
      </c>
      <c r="K635" s="40">
        <f>IF(I635="","",ROUND(G635*J635,2))</f>
        <v/>
      </c>
      <c r="L635" s="40">
        <f>IF(I635="","",I635-K635)</f>
        <v/>
      </c>
      <c r="M635" s="45">
        <f>IF(B635="","",YEAR(B635)*100+MONTH(B635))</f>
        <v/>
      </c>
    </row>
    <row r="636">
      <c r="A636" s="24" t="n"/>
      <c r="B636" s="43" t="n"/>
      <c r="C636" s="24" t="n"/>
      <c r="D636" s="24" t="n"/>
      <c r="E636" s="24" t="n"/>
      <c r="F636" s="44">
        <f>IF(E636="","",IFERROR(VLOOKUP(E636,Products!$A$5:$B$204,2,FALSE),"SKU not found"))</f>
        <v/>
      </c>
      <c r="G636" s="25" t="n"/>
      <c r="H636" s="30" t="n"/>
      <c r="I636" s="40">
        <f>IF(OR(E636="",G636=""),"",ROUND(G636*H636,2))</f>
        <v/>
      </c>
      <c r="J636" s="40">
        <f>IF(E636="","",IFERROR(VLOOKUP(E636,Products!$A$5:$F$204,6,FALSE),0))</f>
        <v/>
      </c>
      <c r="K636" s="40">
        <f>IF(I636="","",ROUND(G636*J636,2))</f>
        <v/>
      </c>
      <c r="L636" s="40">
        <f>IF(I636="","",I636-K636)</f>
        <v/>
      </c>
      <c r="M636" s="45">
        <f>IF(B636="","",YEAR(B636)*100+MONTH(B636))</f>
        <v/>
      </c>
    </row>
    <row r="637">
      <c r="A637" s="24" t="n"/>
      <c r="B637" s="43" t="n"/>
      <c r="C637" s="24" t="n"/>
      <c r="D637" s="24" t="n"/>
      <c r="E637" s="24" t="n"/>
      <c r="F637" s="44">
        <f>IF(E637="","",IFERROR(VLOOKUP(E637,Products!$A$5:$B$204,2,FALSE),"SKU not found"))</f>
        <v/>
      </c>
      <c r="G637" s="25" t="n"/>
      <c r="H637" s="30" t="n"/>
      <c r="I637" s="40">
        <f>IF(OR(E637="",G637=""),"",ROUND(G637*H637,2))</f>
        <v/>
      </c>
      <c r="J637" s="40">
        <f>IF(E637="","",IFERROR(VLOOKUP(E637,Products!$A$5:$F$204,6,FALSE),0))</f>
        <v/>
      </c>
      <c r="K637" s="40">
        <f>IF(I637="","",ROUND(G637*J637,2))</f>
        <v/>
      </c>
      <c r="L637" s="40">
        <f>IF(I637="","",I637-K637)</f>
        <v/>
      </c>
      <c r="M637" s="45">
        <f>IF(B637="","",YEAR(B637)*100+MONTH(B637))</f>
        <v/>
      </c>
    </row>
    <row r="638">
      <c r="A638" s="24" t="n"/>
      <c r="B638" s="43" t="n"/>
      <c r="C638" s="24" t="n"/>
      <c r="D638" s="24" t="n"/>
      <c r="E638" s="24" t="n"/>
      <c r="F638" s="44">
        <f>IF(E638="","",IFERROR(VLOOKUP(E638,Products!$A$5:$B$204,2,FALSE),"SKU not found"))</f>
        <v/>
      </c>
      <c r="G638" s="25" t="n"/>
      <c r="H638" s="30" t="n"/>
      <c r="I638" s="40">
        <f>IF(OR(E638="",G638=""),"",ROUND(G638*H638,2))</f>
        <v/>
      </c>
      <c r="J638" s="40">
        <f>IF(E638="","",IFERROR(VLOOKUP(E638,Products!$A$5:$F$204,6,FALSE),0))</f>
        <v/>
      </c>
      <c r="K638" s="40">
        <f>IF(I638="","",ROUND(G638*J638,2))</f>
        <v/>
      </c>
      <c r="L638" s="40">
        <f>IF(I638="","",I638-K638)</f>
        <v/>
      </c>
      <c r="M638" s="45">
        <f>IF(B638="","",YEAR(B638)*100+MONTH(B638))</f>
        <v/>
      </c>
    </row>
    <row r="639">
      <c r="A639" s="24" t="n"/>
      <c r="B639" s="43" t="n"/>
      <c r="C639" s="24" t="n"/>
      <c r="D639" s="24" t="n"/>
      <c r="E639" s="24" t="n"/>
      <c r="F639" s="44">
        <f>IF(E639="","",IFERROR(VLOOKUP(E639,Products!$A$5:$B$204,2,FALSE),"SKU not found"))</f>
        <v/>
      </c>
      <c r="G639" s="25" t="n"/>
      <c r="H639" s="30" t="n"/>
      <c r="I639" s="40">
        <f>IF(OR(E639="",G639=""),"",ROUND(G639*H639,2))</f>
        <v/>
      </c>
      <c r="J639" s="40">
        <f>IF(E639="","",IFERROR(VLOOKUP(E639,Products!$A$5:$F$204,6,FALSE),0))</f>
        <v/>
      </c>
      <c r="K639" s="40">
        <f>IF(I639="","",ROUND(G639*J639,2))</f>
        <v/>
      </c>
      <c r="L639" s="40">
        <f>IF(I639="","",I639-K639)</f>
        <v/>
      </c>
      <c r="M639" s="45">
        <f>IF(B639="","",YEAR(B639)*100+MONTH(B639))</f>
        <v/>
      </c>
    </row>
    <row r="640">
      <c r="A640" s="24" t="n"/>
      <c r="B640" s="43" t="n"/>
      <c r="C640" s="24" t="n"/>
      <c r="D640" s="24" t="n"/>
      <c r="E640" s="24" t="n"/>
      <c r="F640" s="44">
        <f>IF(E640="","",IFERROR(VLOOKUP(E640,Products!$A$5:$B$204,2,FALSE),"SKU not found"))</f>
        <v/>
      </c>
      <c r="G640" s="25" t="n"/>
      <c r="H640" s="30" t="n"/>
      <c r="I640" s="40">
        <f>IF(OR(E640="",G640=""),"",ROUND(G640*H640,2))</f>
        <v/>
      </c>
      <c r="J640" s="40">
        <f>IF(E640="","",IFERROR(VLOOKUP(E640,Products!$A$5:$F$204,6,FALSE),0))</f>
        <v/>
      </c>
      <c r="K640" s="40">
        <f>IF(I640="","",ROUND(G640*J640,2))</f>
        <v/>
      </c>
      <c r="L640" s="40">
        <f>IF(I640="","",I640-K640)</f>
        <v/>
      </c>
      <c r="M640" s="45">
        <f>IF(B640="","",YEAR(B640)*100+MONTH(B640))</f>
        <v/>
      </c>
    </row>
    <row r="641">
      <c r="A641" s="24" t="n"/>
      <c r="B641" s="43" t="n"/>
      <c r="C641" s="24" t="n"/>
      <c r="D641" s="24" t="n"/>
      <c r="E641" s="24" t="n"/>
      <c r="F641" s="44">
        <f>IF(E641="","",IFERROR(VLOOKUP(E641,Products!$A$5:$B$204,2,FALSE),"SKU not found"))</f>
        <v/>
      </c>
      <c r="G641" s="25" t="n"/>
      <c r="H641" s="30" t="n"/>
      <c r="I641" s="40">
        <f>IF(OR(E641="",G641=""),"",ROUND(G641*H641,2))</f>
        <v/>
      </c>
      <c r="J641" s="40">
        <f>IF(E641="","",IFERROR(VLOOKUP(E641,Products!$A$5:$F$204,6,FALSE),0))</f>
        <v/>
      </c>
      <c r="K641" s="40">
        <f>IF(I641="","",ROUND(G641*J641,2))</f>
        <v/>
      </c>
      <c r="L641" s="40">
        <f>IF(I641="","",I641-K641)</f>
        <v/>
      </c>
      <c r="M641" s="45">
        <f>IF(B641="","",YEAR(B641)*100+MONTH(B641))</f>
        <v/>
      </c>
    </row>
    <row r="642">
      <c r="A642" s="24" t="n"/>
      <c r="B642" s="43" t="n"/>
      <c r="C642" s="24" t="n"/>
      <c r="D642" s="24" t="n"/>
      <c r="E642" s="24" t="n"/>
      <c r="F642" s="44">
        <f>IF(E642="","",IFERROR(VLOOKUP(E642,Products!$A$5:$B$204,2,FALSE),"SKU not found"))</f>
        <v/>
      </c>
      <c r="G642" s="25" t="n"/>
      <c r="H642" s="30" t="n"/>
      <c r="I642" s="40">
        <f>IF(OR(E642="",G642=""),"",ROUND(G642*H642,2))</f>
        <v/>
      </c>
      <c r="J642" s="40">
        <f>IF(E642="","",IFERROR(VLOOKUP(E642,Products!$A$5:$F$204,6,FALSE),0))</f>
        <v/>
      </c>
      <c r="K642" s="40">
        <f>IF(I642="","",ROUND(G642*J642,2))</f>
        <v/>
      </c>
      <c r="L642" s="40">
        <f>IF(I642="","",I642-K642)</f>
        <v/>
      </c>
      <c r="M642" s="45">
        <f>IF(B642="","",YEAR(B642)*100+MONTH(B642))</f>
        <v/>
      </c>
    </row>
    <row r="643">
      <c r="A643" s="24" t="n"/>
      <c r="B643" s="43" t="n"/>
      <c r="C643" s="24" t="n"/>
      <c r="D643" s="24" t="n"/>
      <c r="E643" s="24" t="n"/>
      <c r="F643" s="44">
        <f>IF(E643="","",IFERROR(VLOOKUP(E643,Products!$A$5:$B$204,2,FALSE),"SKU not found"))</f>
        <v/>
      </c>
      <c r="G643" s="25" t="n"/>
      <c r="H643" s="30" t="n"/>
      <c r="I643" s="40">
        <f>IF(OR(E643="",G643=""),"",ROUND(G643*H643,2))</f>
        <v/>
      </c>
      <c r="J643" s="40">
        <f>IF(E643="","",IFERROR(VLOOKUP(E643,Products!$A$5:$F$204,6,FALSE),0))</f>
        <v/>
      </c>
      <c r="K643" s="40">
        <f>IF(I643="","",ROUND(G643*J643,2))</f>
        <v/>
      </c>
      <c r="L643" s="40">
        <f>IF(I643="","",I643-K643)</f>
        <v/>
      </c>
      <c r="M643" s="45">
        <f>IF(B643="","",YEAR(B643)*100+MONTH(B643))</f>
        <v/>
      </c>
    </row>
    <row r="644">
      <c r="A644" s="24" t="n"/>
      <c r="B644" s="43" t="n"/>
      <c r="C644" s="24" t="n"/>
      <c r="D644" s="24" t="n"/>
      <c r="E644" s="24" t="n"/>
      <c r="F644" s="44">
        <f>IF(E644="","",IFERROR(VLOOKUP(E644,Products!$A$5:$B$204,2,FALSE),"SKU not found"))</f>
        <v/>
      </c>
      <c r="G644" s="25" t="n"/>
      <c r="H644" s="30" t="n"/>
      <c r="I644" s="40">
        <f>IF(OR(E644="",G644=""),"",ROUND(G644*H644,2))</f>
        <v/>
      </c>
      <c r="J644" s="40">
        <f>IF(E644="","",IFERROR(VLOOKUP(E644,Products!$A$5:$F$204,6,FALSE),0))</f>
        <v/>
      </c>
      <c r="K644" s="40">
        <f>IF(I644="","",ROUND(G644*J644,2))</f>
        <v/>
      </c>
      <c r="L644" s="40">
        <f>IF(I644="","",I644-K644)</f>
        <v/>
      </c>
      <c r="M644" s="45">
        <f>IF(B644="","",YEAR(B644)*100+MONTH(B644))</f>
        <v/>
      </c>
    </row>
    <row r="645">
      <c r="A645" s="24" t="n"/>
      <c r="B645" s="43" t="n"/>
      <c r="C645" s="24" t="n"/>
      <c r="D645" s="24" t="n"/>
      <c r="E645" s="24" t="n"/>
      <c r="F645" s="44">
        <f>IF(E645="","",IFERROR(VLOOKUP(E645,Products!$A$5:$B$204,2,FALSE),"SKU not found"))</f>
        <v/>
      </c>
      <c r="G645" s="25" t="n"/>
      <c r="H645" s="30" t="n"/>
      <c r="I645" s="40">
        <f>IF(OR(E645="",G645=""),"",ROUND(G645*H645,2))</f>
        <v/>
      </c>
      <c r="J645" s="40">
        <f>IF(E645="","",IFERROR(VLOOKUP(E645,Products!$A$5:$F$204,6,FALSE),0))</f>
        <v/>
      </c>
      <c r="K645" s="40">
        <f>IF(I645="","",ROUND(G645*J645,2))</f>
        <v/>
      </c>
      <c r="L645" s="40">
        <f>IF(I645="","",I645-K645)</f>
        <v/>
      </c>
      <c r="M645" s="45">
        <f>IF(B645="","",YEAR(B645)*100+MONTH(B645))</f>
        <v/>
      </c>
    </row>
    <row r="646">
      <c r="A646" s="24" t="n"/>
      <c r="B646" s="43" t="n"/>
      <c r="C646" s="24" t="n"/>
      <c r="D646" s="24" t="n"/>
      <c r="E646" s="24" t="n"/>
      <c r="F646" s="44">
        <f>IF(E646="","",IFERROR(VLOOKUP(E646,Products!$A$5:$B$204,2,FALSE),"SKU not found"))</f>
        <v/>
      </c>
      <c r="G646" s="25" t="n"/>
      <c r="H646" s="30" t="n"/>
      <c r="I646" s="40">
        <f>IF(OR(E646="",G646=""),"",ROUND(G646*H646,2))</f>
        <v/>
      </c>
      <c r="J646" s="40">
        <f>IF(E646="","",IFERROR(VLOOKUP(E646,Products!$A$5:$F$204,6,FALSE),0))</f>
        <v/>
      </c>
      <c r="K646" s="40">
        <f>IF(I646="","",ROUND(G646*J646,2))</f>
        <v/>
      </c>
      <c r="L646" s="40">
        <f>IF(I646="","",I646-K646)</f>
        <v/>
      </c>
      <c r="M646" s="45">
        <f>IF(B646="","",YEAR(B646)*100+MONTH(B646))</f>
        <v/>
      </c>
    </row>
    <row r="647">
      <c r="A647" s="24" t="n"/>
      <c r="B647" s="43" t="n"/>
      <c r="C647" s="24" t="n"/>
      <c r="D647" s="24" t="n"/>
      <c r="E647" s="24" t="n"/>
      <c r="F647" s="44">
        <f>IF(E647="","",IFERROR(VLOOKUP(E647,Products!$A$5:$B$204,2,FALSE),"SKU not found"))</f>
        <v/>
      </c>
      <c r="G647" s="25" t="n"/>
      <c r="H647" s="30" t="n"/>
      <c r="I647" s="40">
        <f>IF(OR(E647="",G647=""),"",ROUND(G647*H647,2))</f>
        <v/>
      </c>
      <c r="J647" s="40">
        <f>IF(E647="","",IFERROR(VLOOKUP(E647,Products!$A$5:$F$204,6,FALSE),0))</f>
        <v/>
      </c>
      <c r="K647" s="40">
        <f>IF(I647="","",ROUND(G647*J647,2))</f>
        <v/>
      </c>
      <c r="L647" s="40">
        <f>IF(I647="","",I647-K647)</f>
        <v/>
      </c>
      <c r="M647" s="45">
        <f>IF(B647="","",YEAR(B647)*100+MONTH(B647))</f>
        <v/>
      </c>
    </row>
    <row r="648">
      <c r="A648" s="24" t="n"/>
      <c r="B648" s="43" t="n"/>
      <c r="C648" s="24" t="n"/>
      <c r="D648" s="24" t="n"/>
      <c r="E648" s="24" t="n"/>
      <c r="F648" s="44">
        <f>IF(E648="","",IFERROR(VLOOKUP(E648,Products!$A$5:$B$204,2,FALSE),"SKU not found"))</f>
        <v/>
      </c>
      <c r="G648" s="25" t="n"/>
      <c r="H648" s="30" t="n"/>
      <c r="I648" s="40">
        <f>IF(OR(E648="",G648=""),"",ROUND(G648*H648,2))</f>
        <v/>
      </c>
      <c r="J648" s="40">
        <f>IF(E648="","",IFERROR(VLOOKUP(E648,Products!$A$5:$F$204,6,FALSE),0))</f>
        <v/>
      </c>
      <c r="K648" s="40">
        <f>IF(I648="","",ROUND(G648*J648,2))</f>
        <v/>
      </c>
      <c r="L648" s="40">
        <f>IF(I648="","",I648-K648)</f>
        <v/>
      </c>
      <c r="M648" s="45">
        <f>IF(B648="","",YEAR(B648)*100+MONTH(B648))</f>
        <v/>
      </c>
    </row>
    <row r="649">
      <c r="A649" s="24" t="n"/>
      <c r="B649" s="43" t="n"/>
      <c r="C649" s="24" t="n"/>
      <c r="D649" s="24" t="n"/>
      <c r="E649" s="24" t="n"/>
      <c r="F649" s="44">
        <f>IF(E649="","",IFERROR(VLOOKUP(E649,Products!$A$5:$B$204,2,FALSE),"SKU not found"))</f>
        <v/>
      </c>
      <c r="G649" s="25" t="n"/>
      <c r="H649" s="30" t="n"/>
      <c r="I649" s="40">
        <f>IF(OR(E649="",G649=""),"",ROUND(G649*H649,2))</f>
        <v/>
      </c>
      <c r="J649" s="40">
        <f>IF(E649="","",IFERROR(VLOOKUP(E649,Products!$A$5:$F$204,6,FALSE),0))</f>
        <v/>
      </c>
      <c r="K649" s="40">
        <f>IF(I649="","",ROUND(G649*J649,2))</f>
        <v/>
      </c>
      <c r="L649" s="40">
        <f>IF(I649="","",I649-K649)</f>
        <v/>
      </c>
      <c r="M649" s="45">
        <f>IF(B649="","",YEAR(B649)*100+MONTH(B649))</f>
        <v/>
      </c>
    </row>
    <row r="650">
      <c r="A650" s="24" t="n"/>
      <c r="B650" s="43" t="n"/>
      <c r="C650" s="24" t="n"/>
      <c r="D650" s="24" t="n"/>
      <c r="E650" s="24" t="n"/>
      <c r="F650" s="44">
        <f>IF(E650="","",IFERROR(VLOOKUP(E650,Products!$A$5:$B$204,2,FALSE),"SKU not found"))</f>
        <v/>
      </c>
      <c r="G650" s="25" t="n"/>
      <c r="H650" s="30" t="n"/>
      <c r="I650" s="40">
        <f>IF(OR(E650="",G650=""),"",ROUND(G650*H650,2))</f>
        <v/>
      </c>
      <c r="J650" s="40">
        <f>IF(E650="","",IFERROR(VLOOKUP(E650,Products!$A$5:$F$204,6,FALSE),0))</f>
        <v/>
      </c>
      <c r="K650" s="40">
        <f>IF(I650="","",ROUND(G650*J650,2))</f>
        <v/>
      </c>
      <c r="L650" s="40">
        <f>IF(I650="","",I650-K650)</f>
        <v/>
      </c>
      <c r="M650" s="45">
        <f>IF(B650="","",YEAR(B650)*100+MONTH(B650))</f>
        <v/>
      </c>
    </row>
    <row r="651">
      <c r="A651" s="24" t="n"/>
      <c r="B651" s="43" t="n"/>
      <c r="C651" s="24" t="n"/>
      <c r="D651" s="24" t="n"/>
      <c r="E651" s="24" t="n"/>
      <c r="F651" s="44">
        <f>IF(E651="","",IFERROR(VLOOKUP(E651,Products!$A$5:$B$204,2,FALSE),"SKU not found"))</f>
        <v/>
      </c>
      <c r="G651" s="25" t="n"/>
      <c r="H651" s="30" t="n"/>
      <c r="I651" s="40">
        <f>IF(OR(E651="",G651=""),"",ROUND(G651*H651,2))</f>
        <v/>
      </c>
      <c r="J651" s="40">
        <f>IF(E651="","",IFERROR(VLOOKUP(E651,Products!$A$5:$F$204,6,FALSE),0))</f>
        <v/>
      </c>
      <c r="K651" s="40">
        <f>IF(I651="","",ROUND(G651*J651,2))</f>
        <v/>
      </c>
      <c r="L651" s="40">
        <f>IF(I651="","",I651-K651)</f>
        <v/>
      </c>
      <c r="M651" s="45">
        <f>IF(B651="","",YEAR(B651)*100+MONTH(B651))</f>
        <v/>
      </c>
    </row>
    <row r="652">
      <c r="A652" s="24" t="n"/>
      <c r="B652" s="43" t="n"/>
      <c r="C652" s="24" t="n"/>
      <c r="D652" s="24" t="n"/>
      <c r="E652" s="24" t="n"/>
      <c r="F652" s="44">
        <f>IF(E652="","",IFERROR(VLOOKUP(E652,Products!$A$5:$B$204,2,FALSE),"SKU not found"))</f>
        <v/>
      </c>
      <c r="G652" s="25" t="n"/>
      <c r="H652" s="30" t="n"/>
      <c r="I652" s="40">
        <f>IF(OR(E652="",G652=""),"",ROUND(G652*H652,2))</f>
        <v/>
      </c>
      <c r="J652" s="40">
        <f>IF(E652="","",IFERROR(VLOOKUP(E652,Products!$A$5:$F$204,6,FALSE),0))</f>
        <v/>
      </c>
      <c r="K652" s="40">
        <f>IF(I652="","",ROUND(G652*J652,2))</f>
        <v/>
      </c>
      <c r="L652" s="40">
        <f>IF(I652="","",I652-K652)</f>
        <v/>
      </c>
      <c r="M652" s="45">
        <f>IF(B652="","",YEAR(B652)*100+MONTH(B652))</f>
        <v/>
      </c>
    </row>
    <row r="653">
      <c r="A653" s="24" t="n"/>
      <c r="B653" s="43" t="n"/>
      <c r="C653" s="24" t="n"/>
      <c r="D653" s="24" t="n"/>
      <c r="E653" s="24" t="n"/>
      <c r="F653" s="44">
        <f>IF(E653="","",IFERROR(VLOOKUP(E653,Products!$A$5:$B$204,2,FALSE),"SKU not found"))</f>
        <v/>
      </c>
      <c r="G653" s="25" t="n"/>
      <c r="H653" s="30" t="n"/>
      <c r="I653" s="40">
        <f>IF(OR(E653="",G653=""),"",ROUND(G653*H653,2))</f>
        <v/>
      </c>
      <c r="J653" s="40">
        <f>IF(E653="","",IFERROR(VLOOKUP(E653,Products!$A$5:$F$204,6,FALSE),0))</f>
        <v/>
      </c>
      <c r="K653" s="40">
        <f>IF(I653="","",ROUND(G653*J653,2))</f>
        <v/>
      </c>
      <c r="L653" s="40">
        <f>IF(I653="","",I653-K653)</f>
        <v/>
      </c>
      <c r="M653" s="45">
        <f>IF(B653="","",YEAR(B653)*100+MONTH(B653))</f>
        <v/>
      </c>
    </row>
    <row r="654">
      <c r="A654" s="24" t="n"/>
      <c r="B654" s="43" t="n"/>
      <c r="C654" s="24" t="n"/>
      <c r="D654" s="24" t="n"/>
      <c r="E654" s="24" t="n"/>
      <c r="F654" s="44">
        <f>IF(E654="","",IFERROR(VLOOKUP(E654,Products!$A$5:$B$204,2,FALSE),"SKU not found"))</f>
        <v/>
      </c>
      <c r="G654" s="25" t="n"/>
      <c r="H654" s="30" t="n"/>
      <c r="I654" s="40">
        <f>IF(OR(E654="",G654=""),"",ROUND(G654*H654,2))</f>
        <v/>
      </c>
      <c r="J654" s="40">
        <f>IF(E654="","",IFERROR(VLOOKUP(E654,Products!$A$5:$F$204,6,FALSE),0))</f>
        <v/>
      </c>
      <c r="K654" s="40">
        <f>IF(I654="","",ROUND(G654*J654,2))</f>
        <v/>
      </c>
      <c r="L654" s="40">
        <f>IF(I654="","",I654-K654)</f>
        <v/>
      </c>
      <c r="M654" s="45">
        <f>IF(B654="","",YEAR(B654)*100+MONTH(B654))</f>
        <v/>
      </c>
    </row>
    <row r="655">
      <c r="A655" s="24" t="n"/>
      <c r="B655" s="43" t="n"/>
      <c r="C655" s="24" t="n"/>
      <c r="D655" s="24" t="n"/>
      <c r="E655" s="24" t="n"/>
      <c r="F655" s="44">
        <f>IF(E655="","",IFERROR(VLOOKUP(E655,Products!$A$5:$B$204,2,FALSE),"SKU not found"))</f>
        <v/>
      </c>
      <c r="G655" s="25" t="n"/>
      <c r="H655" s="30" t="n"/>
      <c r="I655" s="40">
        <f>IF(OR(E655="",G655=""),"",ROUND(G655*H655,2))</f>
        <v/>
      </c>
      <c r="J655" s="40">
        <f>IF(E655="","",IFERROR(VLOOKUP(E655,Products!$A$5:$F$204,6,FALSE),0))</f>
        <v/>
      </c>
      <c r="K655" s="40">
        <f>IF(I655="","",ROUND(G655*J655,2))</f>
        <v/>
      </c>
      <c r="L655" s="40">
        <f>IF(I655="","",I655-K655)</f>
        <v/>
      </c>
      <c r="M655" s="45">
        <f>IF(B655="","",YEAR(B655)*100+MONTH(B655))</f>
        <v/>
      </c>
    </row>
    <row r="656">
      <c r="A656" s="24" t="n"/>
      <c r="B656" s="43" t="n"/>
      <c r="C656" s="24" t="n"/>
      <c r="D656" s="24" t="n"/>
      <c r="E656" s="24" t="n"/>
      <c r="F656" s="44">
        <f>IF(E656="","",IFERROR(VLOOKUP(E656,Products!$A$5:$B$204,2,FALSE),"SKU not found"))</f>
        <v/>
      </c>
      <c r="G656" s="25" t="n"/>
      <c r="H656" s="30" t="n"/>
      <c r="I656" s="40">
        <f>IF(OR(E656="",G656=""),"",ROUND(G656*H656,2))</f>
        <v/>
      </c>
      <c r="J656" s="40">
        <f>IF(E656="","",IFERROR(VLOOKUP(E656,Products!$A$5:$F$204,6,FALSE),0))</f>
        <v/>
      </c>
      <c r="K656" s="40">
        <f>IF(I656="","",ROUND(G656*J656,2))</f>
        <v/>
      </c>
      <c r="L656" s="40">
        <f>IF(I656="","",I656-K656)</f>
        <v/>
      </c>
      <c r="M656" s="45">
        <f>IF(B656="","",YEAR(B656)*100+MONTH(B656))</f>
        <v/>
      </c>
    </row>
    <row r="657">
      <c r="A657" s="24" t="n"/>
      <c r="B657" s="43" t="n"/>
      <c r="C657" s="24" t="n"/>
      <c r="D657" s="24" t="n"/>
      <c r="E657" s="24" t="n"/>
      <c r="F657" s="44">
        <f>IF(E657="","",IFERROR(VLOOKUP(E657,Products!$A$5:$B$204,2,FALSE),"SKU not found"))</f>
        <v/>
      </c>
      <c r="G657" s="25" t="n"/>
      <c r="H657" s="30" t="n"/>
      <c r="I657" s="40">
        <f>IF(OR(E657="",G657=""),"",ROUND(G657*H657,2))</f>
        <v/>
      </c>
      <c r="J657" s="40">
        <f>IF(E657="","",IFERROR(VLOOKUP(E657,Products!$A$5:$F$204,6,FALSE),0))</f>
        <v/>
      </c>
      <c r="K657" s="40">
        <f>IF(I657="","",ROUND(G657*J657,2))</f>
        <v/>
      </c>
      <c r="L657" s="40">
        <f>IF(I657="","",I657-K657)</f>
        <v/>
      </c>
      <c r="M657" s="45">
        <f>IF(B657="","",YEAR(B657)*100+MONTH(B657))</f>
        <v/>
      </c>
    </row>
    <row r="658">
      <c r="A658" s="24" t="n"/>
      <c r="B658" s="43" t="n"/>
      <c r="C658" s="24" t="n"/>
      <c r="D658" s="24" t="n"/>
      <c r="E658" s="24" t="n"/>
      <c r="F658" s="44">
        <f>IF(E658="","",IFERROR(VLOOKUP(E658,Products!$A$5:$B$204,2,FALSE),"SKU not found"))</f>
        <v/>
      </c>
      <c r="G658" s="25" t="n"/>
      <c r="H658" s="30" t="n"/>
      <c r="I658" s="40">
        <f>IF(OR(E658="",G658=""),"",ROUND(G658*H658,2))</f>
        <v/>
      </c>
      <c r="J658" s="40">
        <f>IF(E658="","",IFERROR(VLOOKUP(E658,Products!$A$5:$F$204,6,FALSE),0))</f>
        <v/>
      </c>
      <c r="K658" s="40">
        <f>IF(I658="","",ROUND(G658*J658,2))</f>
        <v/>
      </c>
      <c r="L658" s="40">
        <f>IF(I658="","",I658-K658)</f>
        <v/>
      </c>
      <c r="M658" s="45">
        <f>IF(B658="","",YEAR(B658)*100+MONTH(B658))</f>
        <v/>
      </c>
    </row>
    <row r="659">
      <c r="A659" s="24" t="n"/>
      <c r="B659" s="43" t="n"/>
      <c r="C659" s="24" t="n"/>
      <c r="D659" s="24" t="n"/>
      <c r="E659" s="24" t="n"/>
      <c r="F659" s="44">
        <f>IF(E659="","",IFERROR(VLOOKUP(E659,Products!$A$5:$B$204,2,FALSE),"SKU not found"))</f>
        <v/>
      </c>
      <c r="G659" s="25" t="n"/>
      <c r="H659" s="30" t="n"/>
      <c r="I659" s="40">
        <f>IF(OR(E659="",G659=""),"",ROUND(G659*H659,2))</f>
        <v/>
      </c>
      <c r="J659" s="40">
        <f>IF(E659="","",IFERROR(VLOOKUP(E659,Products!$A$5:$F$204,6,FALSE),0))</f>
        <v/>
      </c>
      <c r="K659" s="40">
        <f>IF(I659="","",ROUND(G659*J659,2))</f>
        <v/>
      </c>
      <c r="L659" s="40">
        <f>IF(I659="","",I659-K659)</f>
        <v/>
      </c>
      <c r="M659" s="45">
        <f>IF(B659="","",YEAR(B659)*100+MONTH(B659))</f>
        <v/>
      </c>
    </row>
    <row r="660">
      <c r="A660" s="24" t="n"/>
      <c r="B660" s="43" t="n"/>
      <c r="C660" s="24" t="n"/>
      <c r="D660" s="24" t="n"/>
      <c r="E660" s="24" t="n"/>
      <c r="F660" s="44">
        <f>IF(E660="","",IFERROR(VLOOKUP(E660,Products!$A$5:$B$204,2,FALSE),"SKU not found"))</f>
        <v/>
      </c>
      <c r="G660" s="25" t="n"/>
      <c r="H660" s="30" t="n"/>
      <c r="I660" s="40">
        <f>IF(OR(E660="",G660=""),"",ROUND(G660*H660,2))</f>
        <v/>
      </c>
      <c r="J660" s="40">
        <f>IF(E660="","",IFERROR(VLOOKUP(E660,Products!$A$5:$F$204,6,FALSE),0))</f>
        <v/>
      </c>
      <c r="K660" s="40">
        <f>IF(I660="","",ROUND(G660*J660,2))</f>
        <v/>
      </c>
      <c r="L660" s="40">
        <f>IF(I660="","",I660-K660)</f>
        <v/>
      </c>
      <c r="M660" s="45">
        <f>IF(B660="","",YEAR(B660)*100+MONTH(B660))</f>
        <v/>
      </c>
    </row>
    <row r="661">
      <c r="A661" s="24" t="n"/>
      <c r="B661" s="43" t="n"/>
      <c r="C661" s="24" t="n"/>
      <c r="D661" s="24" t="n"/>
      <c r="E661" s="24" t="n"/>
      <c r="F661" s="44">
        <f>IF(E661="","",IFERROR(VLOOKUP(E661,Products!$A$5:$B$204,2,FALSE),"SKU not found"))</f>
        <v/>
      </c>
      <c r="G661" s="25" t="n"/>
      <c r="H661" s="30" t="n"/>
      <c r="I661" s="40">
        <f>IF(OR(E661="",G661=""),"",ROUND(G661*H661,2))</f>
        <v/>
      </c>
      <c r="J661" s="40">
        <f>IF(E661="","",IFERROR(VLOOKUP(E661,Products!$A$5:$F$204,6,FALSE),0))</f>
        <v/>
      </c>
      <c r="K661" s="40">
        <f>IF(I661="","",ROUND(G661*J661,2))</f>
        <v/>
      </c>
      <c r="L661" s="40">
        <f>IF(I661="","",I661-K661)</f>
        <v/>
      </c>
      <c r="M661" s="45">
        <f>IF(B661="","",YEAR(B661)*100+MONTH(B661))</f>
        <v/>
      </c>
    </row>
    <row r="662">
      <c r="A662" s="24" t="n"/>
      <c r="B662" s="43" t="n"/>
      <c r="C662" s="24" t="n"/>
      <c r="D662" s="24" t="n"/>
      <c r="E662" s="24" t="n"/>
      <c r="F662" s="44">
        <f>IF(E662="","",IFERROR(VLOOKUP(E662,Products!$A$5:$B$204,2,FALSE),"SKU not found"))</f>
        <v/>
      </c>
      <c r="G662" s="25" t="n"/>
      <c r="H662" s="30" t="n"/>
      <c r="I662" s="40">
        <f>IF(OR(E662="",G662=""),"",ROUND(G662*H662,2))</f>
        <v/>
      </c>
      <c r="J662" s="40">
        <f>IF(E662="","",IFERROR(VLOOKUP(E662,Products!$A$5:$F$204,6,FALSE),0))</f>
        <v/>
      </c>
      <c r="K662" s="40">
        <f>IF(I662="","",ROUND(G662*J662,2))</f>
        <v/>
      </c>
      <c r="L662" s="40">
        <f>IF(I662="","",I662-K662)</f>
        <v/>
      </c>
      <c r="M662" s="45">
        <f>IF(B662="","",YEAR(B662)*100+MONTH(B662))</f>
        <v/>
      </c>
    </row>
    <row r="663">
      <c r="A663" s="24" t="n"/>
      <c r="B663" s="43" t="n"/>
      <c r="C663" s="24" t="n"/>
      <c r="D663" s="24" t="n"/>
      <c r="E663" s="24" t="n"/>
      <c r="F663" s="44">
        <f>IF(E663="","",IFERROR(VLOOKUP(E663,Products!$A$5:$B$204,2,FALSE),"SKU not found"))</f>
        <v/>
      </c>
      <c r="G663" s="25" t="n"/>
      <c r="H663" s="30" t="n"/>
      <c r="I663" s="40">
        <f>IF(OR(E663="",G663=""),"",ROUND(G663*H663,2))</f>
        <v/>
      </c>
      <c r="J663" s="40">
        <f>IF(E663="","",IFERROR(VLOOKUP(E663,Products!$A$5:$F$204,6,FALSE),0))</f>
        <v/>
      </c>
      <c r="K663" s="40">
        <f>IF(I663="","",ROUND(G663*J663,2))</f>
        <v/>
      </c>
      <c r="L663" s="40">
        <f>IF(I663="","",I663-K663)</f>
        <v/>
      </c>
      <c r="M663" s="45">
        <f>IF(B663="","",YEAR(B663)*100+MONTH(B663))</f>
        <v/>
      </c>
    </row>
    <row r="664">
      <c r="A664" s="24" t="n"/>
      <c r="B664" s="43" t="n"/>
      <c r="C664" s="24" t="n"/>
      <c r="D664" s="24" t="n"/>
      <c r="E664" s="24" t="n"/>
      <c r="F664" s="44">
        <f>IF(E664="","",IFERROR(VLOOKUP(E664,Products!$A$5:$B$204,2,FALSE),"SKU not found"))</f>
        <v/>
      </c>
      <c r="G664" s="25" t="n"/>
      <c r="H664" s="30" t="n"/>
      <c r="I664" s="40">
        <f>IF(OR(E664="",G664=""),"",ROUND(G664*H664,2))</f>
        <v/>
      </c>
      <c r="J664" s="40">
        <f>IF(E664="","",IFERROR(VLOOKUP(E664,Products!$A$5:$F$204,6,FALSE),0))</f>
        <v/>
      </c>
      <c r="K664" s="40">
        <f>IF(I664="","",ROUND(G664*J664,2))</f>
        <v/>
      </c>
      <c r="L664" s="40">
        <f>IF(I664="","",I664-K664)</f>
        <v/>
      </c>
      <c r="M664" s="45">
        <f>IF(B664="","",YEAR(B664)*100+MONTH(B664))</f>
        <v/>
      </c>
    </row>
    <row r="665">
      <c r="A665" s="24" t="n"/>
      <c r="B665" s="43" t="n"/>
      <c r="C665" s="24" t="n"/>
      <c r="D665" s="24" t="n"/>
      <c r="E665" s="24" t="n"/>
      <c r="F665" s="44">
        <f>IF(E665="","",IFERROR(VLOOKUP(E665,Products!$A$5:$B$204,2,FALSE),"SKU not found"))</f>
        <v/>
      </c>
      <c r="G665" s="25" t="n"/>
      <c r="H665" s="30" t="n"/>
      <c r="I665" s="40">
        <f>IF(OR(E665="",G665=""),"",ROUND(G665*H665,2))</f>
        <v/>
      </c>
      <c r="J665" s="40">
        <f>IF(E665="","",IFERROR(VLOOKUP(E665,Products!$A$5:$F$204,6,FALSE),0))</f>
        <v/>
      </c>
      <c r="K665" s="40">
        <f>IF(I665="","",ROUND(G665*J665,2))</f>
        <v/>
      </c>
      <c r="L665" s="40">
        <f>IF(I665="","",I665-K665)</f>
        <v/>
      </c>
      <c r="M665" s="45">
        <f>IF(B665="","",YEAR(B665)*100+MONTH(B665))</f>
        <v/>
      </c>
    </row>
    <row r="666">
      <c r="A666" s="24" t="n"/>
      <c r="B666" s="43" t="n"/>
      <c r="C666" s="24" t="n"/>
      <c r="D666" s="24" t="n"/>
      <c r="E666" s="24" t="n"/>
      <c r="F666" s="44">
        <f>IF(E666="","",IFERROR(VLOOKUP(E666,Products!$A$5:$B$204,2,FALSE),"SKU not found"))</f>
        <v/>
      </c>
      <c r="G666" s="25" t="n"/>
      <c r="H666" s="30" t="n"/>
      <c r="I666" s="40">
        <f>IF(OR(E666="",G666=""),"",ROUND(G666*H666,2))</f>
        <v/>
      </c>
      <c r="J666" s="40">
        <f>IF(E666="","",IFERROR(VLOOKUP(E666,Products!$A$5:$F$204,6,FALSE),0))</f>
        <v/>
      </c>
      <c r="K666" s="40">
        <f>IF(I666="","",ROUND(G666*J666,2))</f>
        <v/>
      </c>
      <c r="L666" s="40">
        <f>IF(I666="","",I666-K666)</f>
        <v/>
      </c>
      <c r="M666" s="45">
        <f>IF(B666="","",YEAR(B666)*100+MONTH(B666))</f>
        <v/>
      </c>
    </row>
    <row r="667">
      <c r="A667" s="24" t="n"/>
      <c r="B667" s="43" t="n"/>
      <c r="C667" s="24" t="n"/>
      <c r="D667" s="24" t="n"/>
      <c r="E667" s="24" t="n"/>
      <c r="F667" s="44">
        <f>IF(E667="","",IFERROR(VLOOKUP(E667,Products!$A$5:$B$204,2,FALSE),"SKU not found"))</f>
        <v/>
      </c>
      <c r="G667" s="25" t="n"/>
      <c r="H667" s="30" t="n"/>
      <c r="I667" s="40">
        <f>IF(OR(E667="",G667=""),"",ROUND(G667*H667,2))</f>
        <v/>
      </c>
      <c r="J667" s="40">
        <f>IF(E667="","",IFERROR(VLOOKUP(E667,Products!$A$5:$F$204,6,FALSE),0))</f>
        <v/>
      </c>
      <c r="K667" s="40">
        <f>IF(I667="","",ROUND(G667*J667,2))</f>
        <v/>
      </c>
      <c r="L667" s="40">
        <f>IF(I667="","",I667-K667)</f>
        <v/>
      </c>
      <c r="M667" s="45">
        <f>IF(B667="","",YEAR(B667)*100+MONTH(B667))</f>
        <v/>
      </c>
    </row>
    <row r="668">
      <c r="A668" s="24" t="n"/>
      <c r="B668" s="43" t="n"/>
      <c r="C668" s="24" t="n"/>
      <c r="D668" s="24" t="n"/>
      <c r="E668" s="24" t="n"/>
      <c r="F668" s="44">
        <f>IF(E668="","",IFERROR(VLOOKUP(E668,Products!$A$5:$B$204,2,FALSE),"SKU not found"))</f>
        <v/>
      </c>
      <c r="G668" s="25" t="n"/>
      <c r="H668" s="30" t="n"/>
      <c r="I668" s="40">
        <f>IF(OR(E668="",G668=""),"",ROUND(G668*H668,2))</f>
        <v/>
      </c>
      <c r="J668" s="40">
        <f>IF(E668="","",IFERROR(VLOOKUP(E668,Products!$A$5:$F$204,6,FALSE),0))</f>
        <v/>
      </c>
      <c r="K668" s="40">
        <f>IF(I668="","",ROUND(G668*J668,2))</f>
        <v/>
      </c>
      <c r="L668" s="40">
        <f>IF(I668="","",I668-K668)</f>
        <v/>
      </c>
      <c r="M668" s="45">
        <f>IF(B668="","",YEAR(B668)*100+MONTH(B668))</f>
        <v/>
      </c>
    </row>
    <row r="669">
      <c r="A669" s="24" t="n"/>
      <c r="B669" s="43" t="n"/>
      <c r="C669" s="24" t="n"/>
      <c r="D669" s="24" t="n"/>
      <c r="E669" s="24" t="n"/>
      <c r="F669" s="44">
        <f>IF(E669="","",IFERROR(VLOOKUP(E669,Products!$A$5:$B$204,2,FALSE),"SKU not found"))</f>
        <v/>
      </c>
      <c r="G669" s="25" t="n"/>
      <c r="H669" s="30" t="n"/>
      <c r="I669" s="40">
        <f>IF(OR(E669="",G669=""),"",ROUND(G669*H669,2))</f>
        <v/>
      </c>
      <c r="J669" s="40">
        <f>IF(E669="","",IFERROR(VLOOKUP(E669,Products!$A$5:$F$204,6,FALSE),0))</f>
        <v/>
      </c>
      <c r="K669" s="40">
        <f>IF(I669="","",ROUND(G669*J669,2))</f>
        <v/>
      </c>
      <c r="L669" s="40">
        <f>IF(I669="","",I669-K669)</f>
        <v/>
      </c>
      <c r="M669" s="45">
        <f>IF(B669="","",YEAR(B669)*100+MONTH(B669))</f>
        <v/>
      </c>
    </row>
    <row r="670">
      <c r="A670" s="24" t="n"/>
      <c r="B670" s="43" t="n"/>
      <c r="C670" s="24" t="n"/>
      <c r="D670" s="24" t="n"/>
      <c r="E670" s="24" t="n"/>
      <c r="F670" s="44">
        <f>IF(E670="","",IFERROR(VLOOKUP(E670,Products!$A$5:$B$204,2,FALSE),"SKU not found"))</f>
        <v/>
      </c>
      <c r="G670" s="25" t="n"/>
      <c r="H670" s="30" t="n"/>
      <c r="I670" s="40">
        <f>IF(OR(E670="",G670=""),"",ROUND(G670*H670,2))</f>
        <v/>
      </c>
      <c r="J670" s="40">
        <f>IF(E670="","",IFERROR(VLOOKUP(E670,Products!$A$5:$F$204,6,FALSE),0))</f>
        <v/>
      </c>
      <c r="K670" s="40">
        <f>IF(I670="","",ROUND(G670*J670,2))</f>
        <v/>
      </c>
      <c r="L670" s="40">
        <f>IF(I670="","",I670-K670)</f>
        <v/>
      </c>
      <c r="M670" s="45">
        <f>IF(B670="","",YEAR(B670)*100+MONTH(B670))</f>
        <v/>
      </c>
    </row>
    <row r="671">
      <c r="A671" s="24" t="n"/>
      <c r="B671" s="43" t="n"/>
      <c r="C671" s="24" t="n"/>
      <c r="D671" s="24" t="n"/>
      <c r="E671" s="24" t="n"/>
      <c r="F671" s="44">
        <f>IF(E671="","",IFERROR(VLOOKUP(E671,Products!$A$5:$B$204,2,FALSE),"SKU not found"))</f>
        <v/>
      </c>
      <c r="G671" s="25" t="n"/>
      <c r="H671" s="30" t="n"/>
      <c r="I671" s="40">
        <f>IF(OR(E671="",G671=""),"",ROUND(G671*H671,2))</f>
        <v/>
      </c>
      <c r="J671" s="40">
        <f>IF(E671="","",IFERROR(VLOOKUP(E671,Products!$A$5:$F$204,6,FALSE),0))</f>
        <v/>
      </c>
      <c r="K671" s="40">
        <f>IF(I671="","",ROUND(G671*J671,2))</f>
        <v/>
      </c>
      <c r="L671" s="40">
        <f>IF(I671="","",I671-K671)</f>
        <v/>
      </c>
      <c r="M671" s="45">
        <f>IF(B671="","",YEAR(B671)*100+MONTH(B671))</f>
        <v/>
      </c>
    </row>
    <row r="672">
      <c r="A672" s="24" t="n"/>
      <c r="B672" s="43" t="n"/>
      <c r="C672" s="24" t="n"/>
      <c r="D672" s="24" t="n"/>
      <c r="E672" s="24" t="n"/>
      <c r="F672" s="44">
        <f>IF(E672="","",IFERROR(VLOOKUP(E672,Products!$A$5:$B$204,2,FALSE),"SKU not found"))</f>
        <v/>
      </c>
      <c r="G672" s="25" t="n"/>
      <c r="H672" s="30" t="n"/>
      <c r="I672" s="40">
        <f>IF(OR(E672="",G672=""),"",ROUND(G672*H672,2))</f>
        <v/>
      </c>
      <c r="J672" s="40">
        <f>IF(E672="","",IFERROR(VLOOKUP(E672,Products!$A$5:$F$204,6,FALSE),0))</f>
        <v/>
      </c>
      <c r="K672" s="40">
        <f>IF(I672="","",ROUND(G672*J672,2))</f>
        <v/>
      </c>
      <c r="L672" s="40">
        <f>IF(I672="","",I672-K672)</f>
        <v/>
      </c>
      <c r="M672" s="45">
        <f>IF(B672="","",YEAR(B672)*100+MONTH(B672))</f>
        <v/>
      </c>
    </row>
    <row r="673">
      <c r="A673" s="24" t="n"/>
      <c r="B673" s="43" t="n"/>
      <c r="C673" s="24" t="n"/>
      <c r="D673" s="24" t="n"/>
      <c r="E673" s="24" t="n"/>
      <c r="F673" s="44">
        <f>IF(E673="","",IFERROR(VLOOKUP(E673,Products!$A$5:$B$204,2,FALSE),"SKU not found"))</f>
        <v/>
      </c>
      <c r="G673" s="25" t="n"/>
      <c r="H673" s="30" t="n"/>
      <c r="I673" s="40">
        <f>IF(OR(E673="",G673=""),"",ROUND(G673*H673,2))</f>
        <v/>
      </c>
      <c r="J673" s="40">
        <f>IF(E673="","",IFERROR(VLOOKUP(E673,Products!$A$5:$F$204,6,FALSE),0))</f>
        <v/>
      </c>
      <c r="K673" s="40">
        <f>IF(I673="","",ROUND(G673*J673,2))</f>
        <v/>
      </c>
      <c r="L673" s="40">
        <f>IF(I673="","",I673-K673)</f>
        <v/>
      </c>
      <c r="M673" s="45">
        <f>IF(B673="","",YEAR(B673)*100+MONTH(B673))</f>
        <v/>
      </c>
    </row>
    <row r="674">
      <c r="A674" s="24" t="n"/>
      <c r="B674" s="43" t="n"/>
      <c r="C674" s="24" t="n"/>
      <c r="D674" s="24" t="n"/>
      <c r="E674" s="24" t="n"/>
      <c r="F674" s="44">
        <f>IF(E674="","",IFERROR(VLOOKUP(E674,Products!$A$5:$B$204,2,FALSE),"SKU not found"))</f>
        <v/>
      </c>
      <c r="G674" s="25" t="n"/>
      <c r="H674" s="30" t="n"/>
      <c r="I674" s="40">
        <f>IF(OR(E674="",G674=""),"",ROUND(G674*H674,2))</f>
        <v/>
      </c>
      <c r="J674" s="40">
        <f>IF(E674="","",IFERROR(VLOOKUP(E674,Products!$A$5:$F$204,6,FALSE),0))</f>
        <v/>
      </c>
      <c r="K674" s="40">
        <f>IF(I674="","",ROUND(G674*J674,2))</f>
        <v/>
      </c>
      <c r="L674" s="40">
        <f>IF(I674="","",I674-K674)</f>
        <v/>
      </c>
      <c r="M674" s="45">
        <f>IF(B674="","",YEAR(B674)*100+MONTH(B674))</f>
        <v/>
      </c>
    </row>
    <row r="675">
      <c r="A675" s="24" t="n"/>
      <c r="B675" s="43" t="n"/>
      <c r="C675" s="24" t="n"/>
      <c r="D675" s="24" t="n"/>
      <c r="E675" s="24" t="n"/>
      <c r="F675" s="44">
        <f>IF(E675="","",IFERROR(VLOOKUP(E675,Products!$A$5:$B$204,2,FALSE),"SKU not found"))</f>
        <v/>
      </c>
      <c r="G675" s="25" t="n"/>
      <c r="H675" s="30" t="n"/>
      <c r="I675" s="40">
        <f>IF(OR(E675="",G675=""),"",ROUND(G675*H675,2))</f>
        <v/>
      </c>
      <c r="J675" s="40">
        <f>IF(E675="","",IFERROR(VLOOKUP(E675,Products!$A$5:$F$204,6,FALSE),0))</f>
        <v/>
      </c>
      <c r="K675" s="40">
        <f>IF(I675="","",ROUND(G675*J675,2))</f>
        <v/>
      </c>
      <c r="L675" s="40">
        <f>IF(I675="","",I675-K675)</f>
        <v/>
      </c>
      <c r="M675" s="45">
        <f>IF(B675="","",YEAR(B675)*100+MONTH(B675))</f>
        <v/>
      </c>
    </row>
    <row r="676">
      <c r="A676" s="24" t="n"/>
      <c r="B676" s="43" t="n"/>
      <c r="C676" s="24" t="n"/>
      <c r="D676" s="24" t="n"/>
      <c r="E676" s="24" t="n"/>
      <c r="F676" s="44">
        <f>IF(E676="","",IFERROR(VLOOKUP(E676,Products!$A$5:$B$204,2,FALSE),"SKU not found"))</f>
        <v/>
      </c>
      <c r="G676" s="25" t="n"/>
      <c r="H676" s="30" t="n"/>
      <c r="I676" s="40">
        <f>IF(OR(E676="",G676=""),"",ROUND(G676*H676,2))</f>
        <v/>
      </c>
      <c r="J676" s="40">
        <f>IF(E676="","",IFERROR(VLOOKUP(E676,Products!$A$5:$F$204,6,FALSE),0))</f>
        <v/>
      </c>
      <c r="K676" s="40">
        <f>IF(I676="","",ROUND(G676*J676,2))</f>
        <v/>
      </c>
      <c r="L676" s="40">
        <f>IF(I676="","",I676-K676)</f>
        <v/>
      </c>
      <c r="M676" s="45">
        <f>IF(B676="","",YEAR(B676)*100+MONTH(B676))</f>
        <v/>
      </c>
    </row>
    <row r="677">
      <c r="A677" s="24" t="n"/>
      <c r="B677" s="43" t="n"/>
      <c r="C677" s="24" t="n"/>
      <c r="D677" s="24" t="n"/>
      <c r="E677" s="24" t="n"/>
      <c r="F677" s="44">
        <f>IF(E677="","",IFERROR(VLOOKUP(E677,Products!$A$5:$B$204,2,FALSE),"SKU not found"))</f>
        <v/>
      </c>
      <c r="G677" s="25" t="n"/>
      <c r="H677" s="30" t="n"/>
      <c r="I677" s="40">
        <f>IF(OR(E677="",G677=""),"",ROUND(G677*H677,2))</f>
        <v/>
      </c>
      <c r="J677" s="40">
        <f>IF(E677="","",IFERROR(VLOOKUP(E677,Products!$A$5:$F$204,6,FALSE),0))</f>
        <v/>
      </c>
      <c r="K677" s="40">
        <f>IF(I677="","",ROUND(G677*J677,2))</f>
        <v/>
      </c>
      <c r="L677" s="40">
        <f>IF(I677="","",I677-K677)</f>
        <v/>
      </c>
      <c r="M677" s="45">
        <f>IF(B677="","",YEAR(B677)*100+MONTH(B677))</f>
        <v/>
      </c>
    </row>
    <row r="678">
      <c r="A678" s="24" t="n"/>
      <c r="B678" s="43" t="n"/>
      <c r="C678" s="24" t="n"/>
      <c r="D678" s="24" t="n"/>
      <c r="E678" s="24" t="n"/>
      <c r="F678" s="44">
        <f>IF(E678="","",IFERROR(VLOOKUP(E678,Products!$A$5:$B$204,2,FALSE),"SKU not found"))</f>
        <v/>
      </c>
      <c r="G678" s="25" t="n"/>
      <c r="H678" s="30" t="n"/>
      <c r="I678" s="40">
        <f>IF(OR(E678="",G678=""),"",ROUND(G678*H678,2))</f>
        <v/>
      </c>
      <c r="J678" s="40">
        <f>IF(E678="","",IFERROR(VLOOKUP(E678,Products!$A$5:$F$204,6,FALSE),0))</f>
        <v/>
      </c>
      <c r="K678" s="40">
        <f>IF(I678="","",ROUND(G678*J678,2))</f>
        <v/>
      </c>
      <c r="L678" s="40">
        <f>IF(I678="","",I678-K678)</f>
        <v/>
      </c>
      <c r="M678" s="45">
        <f>IF(B678="","",YEAR(B678)*100+MONTH(B678))</f>
        <v/>
      </c>
    </row>
    <row r="679">
      <c r="A679" s="24" t="n"/>
      <c r="B679" s="43" t="n"/>
      <c r="C679" s="24" t="n"/>
      <c r="D679" s="24" t="n"/>
      <c r="E679" s="24" t="n"/>
      <c r="F679" s="44">
        <f>IF(E679="","",IFERROR(VLOOKUP(E679,Products!$A$5:$B$204,2,FALSE),"SKU not found"))</f>
        <v/>
      </c>
      <c r="G679" s="25" t="n"/>
      <c r="H679" s="30" t="n"/>
      <c r="I679" s="40">
        <f>IF(OR(E679="",G679=""),"",ROUND(G679*H679,2))</f>
        <v/>
      </c>
      <c r="J679" s="40">
        <f>IF(E679="","",IFERROR(VLOOKUP(E679,Products!$A$5:$F$204,6,FALSE),0))</f>
        <v/>
      </c>
      <c r="K679" s="40">
        <f>IF(I679="","",ROUND(G679*J679,2))</f>
        <v/>
      </c>
      <c r="L679" s="40">
        <f>IF(I679="","",I679-K679)</f>
        <v/>
      </c>
      <c r="M679" s="45">
        <f>IF(B679="","",YEAR(B679)*100+MONTH(B679))</f>
        <v/>
      </c>
    </row>
    <row r="680">
      <c r="A680" s="24" t="n"/>
      <c r="B680" s="43" t="n"/>
      <c r="C680" s="24" t="n"/>
      <c r="D680" s="24" t="n"/>
      <c r="E680" s="24" t="n"/>
      <c r="F680" s="44">
        <f>IF(E680="","",IFERROR(VLOOKUP(E680,Products!$A$5:$B$204,2,FALSE),"SKU not found"))</f>
        <v/>
      </c>
      <c r="G680" s="25" t="n"/>
      <c r="H680" s="30" t="n"/>
      <c r="I680" s="40">
        <f>IF(OR(E680="",G680=""),"",ROUND(G680*H680,2))</f>
        <v/>
      </c>
      <c r="J680" s="40">
        <f>IF(E680="","",IFERROR(VLOOKUP(E680,Products!$A$5:$F$204,6,FALSE),0))</f>
        <v/>
      </c>
      <c r="K680" s="40">
        <f>IF(I680="","",ROUND(G680*J680,2))</f>
        <v/>
      </c>
      <c r="L680" s="40">
        <f>IF(I680="","",I680-K680)</f>
        <v/>
      </c>
      <c r="M680" s="45">
        <f>IF(B680="","",YEAR(B680)*100+MONTH(B680))</f>
        <v/>
      </c>
    </row>
    <row r="681">
      <c r="A681" s="24" t="n"/>
      <c r="B681" s="43" t="n"/>
      <c r="C681" s="24" t="n"/>
      <c r="D681" s="24" t="n"/>
      <c r="E681" s="24" t="n"/>
      <c r="F681" s="44">
        <f>IF(E681="","",IFERROR(VLOOKUP(E681,Products!$A$5:$B$204,2,FALSE),"SKU not found"))</f>
        <v/>
      </c>
      <c r="G681" s="25" t="n"/>
      <c r="H681" s="30" t="n"/>
      <c r="I681" s="40">
        <f>IF(OR(E681="",G681=""),"",ROUND(G681*H681,2))</f>
        <v/>
      </c>
      <c r="J681" s="40">
        <f>IF(E681="","",IFERROR(VLOOKUP(E681,Products!$A$5:$F$204,6,FALSE),0))</f>
        <v/>
      </c>
      <c r="K681" s="40">
        <f>IF(I681="","",ROUND(G681*J681,2))</f>
        <v/>
      </c>
      <c r="L681" s="40">
        <f>IF(I681="","",I681-K681)</f>
        <v/>
      </c>
      <c r="M681" s="45">
        <f>IF(B681="","",YEAR(B681)*100+MONTH(B681))</f>
        <v/>
      </c>
    </row>
    <row r="682">
      <c r="A682" s="24" t="n"/>
      <c r="B682" s="43" t="n"/>
      <c r="C682" s="24" t="n"/>
      <c r="D682" s="24" t="n"/>
      <c r="E682" s="24" t="n"/>
      <c r="F682" s="44">
        <f>IF(E682="","",IFERROR(VLOOKUP(E682,Products!$A$5:$B$204,2,FALSE),"SKU not found"))</f>
        <v/>
      </c>
      <c r="G682" s="25" t="n"/>
      <c r="H682" s="30" t="n"/>
      <c r="I682" s="40">
        <f>IF(OR(E682="",G682=""),"",ROUND(G682*H682,2))</f>
        <v/>
      </c>
      <c r="J682" s="40">
        <f>IF(E682="","",IFERROR(VLOOKUP(E682,Products!$A$5:$F$204,6,FALSE),0))</f>
        <v/>
      </c>
      <c r="K682" s="40">
        <f>IF(I682="","",ROUND(G682*J682,2))</f>
        <v/>
      </c>
      <c r="L682" s="40">
        <f>IF(I682="","",I682-K682)</f>
        <v/>
      </c>
      <c r="M682" s="45">
        <f>IF(B682="","",YEAR(B682)*100+MONTH(B682))</f>
        <v/>
      </c>
    </row>
    <row r="683">
      <c r="A683" s="24" t="n"/>
      <c r="B683" s="43" t="n"/>
      <c r="C683" s="24" t="n"/>
      <c r="D683" s="24" t="n"/>
      <c r="E683" s="24" t="n"/>
      <c r="F683" s="44">
        <f>IF(E683="","",IFERROR(VLOOKUP(E683,Products!$A$5:$B$204,2,FALSE),"SKU not found"))</f>
        <v/>
      </c>
      <c r="G683" s="25" t="n"/>
      <c r="H683" s="30" t="n"/>
      <c r="I683" s="40">
        <f>IF(OR(E683="",G683=""),"",ROUND(G683*H683,2))</f>
        <v/>
      </c>
      <c r="J683" s="40">
        <f>IF(E683="","",IFERROR(VLOOKUP(E683,Products!$A$5:$F$204,6,FALSE),0))</f>
        <v/>
      </c>
      <c r="K683" s="40">
        <f>IF(I683="","",ROUND(G683*J683,2))</f>
        <v/>
      </c>
      <c r="L683" s="40">
        <f>IF(I683="","",I683-K683)</f>
        <v/>
      </c>
      <c r="M683" s="45">
        <f>IF(B683="","",YEAR(B683)*100+MONTH(B683))</f>
        <v/>
      </c>
    </row>
    <row r="684">
      <c r="A684" s="24" t="n"/>
      <c r="B684" s="43" t="n"/>
      <c r="C684" s="24" t="n"/>
      <c r="D684" s="24" t="n"/>
      <c r="E684" s="24" t="n"/>
      <c r="F684" s="44">
        <f>IF(E684="","",IFERROR(VLOOKUP(E684,Products!$A$5:$B$204,2,FALSE),"SKU not found"))</f>
        <v/>
      </c>
      <c r="G684" s="25" t="n"/>
      <c r="H684" s="30" t="n"/>
      <c r="I684" s="40">
        <f>IF(OR(E684="",G684=""),"",ROUND(G684*H684,2))</f>
        <v/>
      </c>
      <c r="J684" s="40">
        <f>IF(E684="","",IFERROR(VLOOKUP(E684,Products!$A$5:$F$204,6,FALSE),0))</f>
        <v/>
      </c>
      <c r="K684" s="40">
        <f>IF(I684="","",ROUND(G684*J684,2))</f>
        <v/>
      </c>
      <c r="L684" s="40">
        <f>IF(I684="","",I684-K684)</f>
        <v/>
      </c>
      <c r="M684" s="45">
        <f>IF(B684="","",YEAR(B684)*100+MONTH(B684))</f>
        <v/>
      </c>
    </row>
    <row r="685">
      <c r="A685" s="24" t="n"/>
      <c r="B685" s="43" t="n"/>
      <c r="C685" s="24" t="n"/>
      <c r="D685" s="24" t="n"/>
      <c r="E685" s="24" t="n"/>
      <c r="F685" s="44">
        <f>IF(E685="","",IFERROR(VLOOKUP(E685,Products!$A$5:$B$204,2,FALSE),"SKU not found"))</f>
        <v/>
      </c>
      <c r="G685" s="25" t="n"/>
      <c r="H685" s="30" t="n"/>
      <c r="I685" s="40">
        <f>IF(OR(E685="",G685=""),"",ROUND(G685*H685,2))</f>
        <v/>
      </c>
      <c r="J685" s="40">
        <f>IF(E685="","",IFERROR(VLOOKUP(E685,Products!$A$5:$F$204,6,FALSE),0))</f>
        <v/>
      </c>
      <c r="K685" s="40">
        <f>IF(I685="","",ROUND(G685*J685,2))</f>
        <v/>
      </c>
      <c r="L685" s="40">
        <f>IF(I685="","",I685-K685)</f>
        <v/>
      </c>
      <c r="M685" s="45">
        <f>IF(B685="","",YEAR(B685)*100+MONTH(B685))</f>
        <v/>
      </c>
    </row>
    <row r="686">
      <c r="A686" s="24" t="n"/>
      <c r="B686" s="43" t="n"/>
      <c r="C686" s="24" t="n"/>
      <c r="D686" s="24" t="n"/>
      <c r="E686" s="24" t="n"/>
      <c r="F686" s="44">
        <f>IF(E686="","",IFERROR(VLOOKUP(E686,Products!$A$5:$B$204,2,FALSE),"SKU not found"))</f>
        <v/>
      </c>
      <c r="G686" s="25" t="n"/>
      <c r="H686" s="30" t="n"/>
      <c r="I686" s="40">
        <f>IF(OR(E686="",G686=""),"",ROUND(G686*H686,2))</f>
        <v/>
      </c>
      <c r="J686" s="40">
        <f>IF(E686="","",IFERROR(VLOOKUP(E686,Products!$A$5:$F$204,6,FALSE),0))</f>
        <v/>
      </c>
      <c r="K686" s="40">
        <f>IF(I686="","",ROUND(G686*J686,2))</f>
        <v/>
      </c>
      <c r="L686" s="40">
        <f>IF(I686="","",I686-K686)</f>
        <v/>
      </c>
      <c r="M686" s="45">
        <f>IF(B686="","",YEAR(B686)*100+MONTH(B686))</f>
        <v/>
      </c>
    </row>
    <row r="687">
      <c r="A687" s="24" t="n"/>
      <c r="B687" s="43" t="n"/>
      <c r="C687" s="24" t="n"/>
      <c r="D687" s="24" t="n"/>
      <c r="E687" s="24" t="n"/>
      <c r="F687" s="44">
        <f>IF(E687="","",IFERROR(VLOOKUP(E687,Products!$A$5:$B$204,2,FALSE),"SKU not found"))</f>
        <v/>
      </c>
      <c r="G687" s="25" t="n"/>
      <c r="H687" s="30" t="n"/>
      <c r="I687" s="40">
        <f>IF(OR(E687="",G687=""),"",ROUND(G687*H687,2))</f>
        <v/>
      </c>
      <c r="J687" s="40">
        <f>IF(E687="","",IFERROR(VLOOKUP(E687,Products!$A$5:$F$204,6,FALSE),0))</f>
        <v/>
      </c>
      <c r="K687" s="40">
        <f>IF(I687="","",ROUND(G687*J687,2))</f>
        <v/>
      </c>
      <c r="L687" s="40">
        <f>IF(I687="","",I687-K687)</f>
        <v/>
      </c>
      <c r="M687" s="45">
        <f>IF(B687="","",YEAR(B687)*100+MONTH(B687))</f>
        <v/>
      </c>
    </row>
    <row r="688">
      <c r="A688" s="24" t="n"/>
      <c r="B688" s="43" t="n"/>
      <c r="C688" s="24" t="n"/>
      <c r="D688" s="24" t="n"/>
      <c r="E688" s="24" t="n"/>
      <c r="F688" s="44">
        <f>IF(E688="","",IFERROR(VLOOKUP(E688,Products!$A$5:$B$204,2,FALSE),"SKU not found"))</f>
        <v/>
      </c>
      <c r="G688" s="25" t="n"/>
      <c r="H688" s="30" t="n"/>
      <c r="I688" s="40">
        <f>IF(OR(E688="",G688=""),"",ROUND(G688*H688,2))</f>
        <v/>
      </c>
      <c r="J688" s="40">
        <f>IF(E688="","",IFERROR(VLOOKUP(E688,Products!$A$5:$F$204,6,FALSE),0))</f>
        <v/>
      </c>
      <c r="K688" s="40">
        <f>IF(I688="","",ROUND(G688*J688,2))</f>
        <v/>
      </c>
      <c r="L688" s="40">
        <f>IF(I688="","",I688-K688)</f>
        <v/>
      </c>
      <c r="M688" s="45">
        <f>IF(B688="","",YEAR(B688)*100+MONTH(B688))</f>
        <v/>
      </c>
    </row>
    <row r="689">
      <c r="A689" s="24" t="n"/>
      <c r="B689" s="43" t="n"/>
      <c r="C689" s="24" t="n"/>
      <c r="D689" s="24" t="n"/>
      <c r="E689" s="24" t="n"/>
      <c r="F689" s="44">
        <f>IF(E689="","",IFERROR(VLOOKUP(E689,Products!$A$5:$B$204,2,FALSE),"SKU not found"))</f>
        <v/>
      </c>
      <c r="G689" s="25" t="n"/>
      <c r="H689" s="30" t="n"/>
      <c r="I689" s="40">
        <f>IF(OR(E689="",G689=""),"",ROUND(G689*H689,2))</f>
        <v/>
      </c>
      <c r="J689" s="40">
        <f>IF(E689="","",IFERROR(VLOOKUP(E689,Products!$A$5:$F$204,6,FALSE),0))</f>
        <v/>
      </c>
      <c r="K689" s="40">
        <f>IF(I689="","",ROUND(G689*J689,2))</f>
        <v/>
      </c>
      <c r="L689" s="40">
        <f>IF(I689="","",I689-K689)</f>
        <v/>
      </c>
      <c r="M689" s="45">
        <f>IF(B689="","",YEAR(B689)*100+MONTH(B689))</f>
        <v/>
      </c>
    </row>
    <row r="690">
      <c r="A690" s="24" t="n"/>
      <c r="B690" s="43" t="n"/>
      <c r="C690" s="24" t="n"/>
      <c r="D690" s="24" t="n"/>
      <c r="E690" s="24" t="n"/>
      <c r="F690" s="44">
        <f>IF(E690="","",IFERROR(VLOOKUP(E690,Products!$A$5:$B$204,2,FALSE),"SKU not found"))</f>
        <v/>
      </c>
      <c r="G690" s="25" t="n"/>
      <c r="H690" s="30" t="n"/>
      <c r="I690" s="40">
        <f>IF(OR(E690="",G690=""),"",ROUND(G690*H690,2))</f>
        <v/>
      </c>
      <c r="J690" s="40">
        <f>IF(E690="","",IFERROR(VLOOKUP(E690,Products!$A$5:$F$204,6,FALSE),0))</f>
        <v/>
      </c>
      <c r="K690" s="40">
        <f>IF(I690="","",ROUND(G690*J690,2))</f>
        <v/>
      </c>
      <c r="L690" s="40">
        <f>IF(I690="","",I690-K690)</f>
        <v/>
      </c>
      <c r="M690" s="45">
        <f>IF(B690="","",YEAR(B690)*100+MONTH(B690))</f>
        <v/>
      </c>
    </row>
    <row r="691">
      <c r="A691" s="24" t="n"/>
      <c r="B691" s="43" t="n"/>
      <c r="C691" s="24" t="n"/>
      <c r="D691" s="24" t="n"/>
      <c r="E691" s="24" t="n"/>
      <c r="F691" s="44">
        <f>IF(E691="","",IFERROR(VLOOKUP(E691,Products!$A$5:$B$204,2,FALSE),"SKU not found"))</f>
        <v/>
      </c>
      <c r="G691" s="25" t="n"/>
      <c r="H691" s="30" t="n"/>
      <c r="I691" s="40">
        <f>IF(OR(E691="",G691=""),"",ROUND(G691*H691,2))</f>
        <v/>
      </c>
      <c r="J691" s="40">
        <f>IF(E691="","",IFERROR(VLOOKUP(E691,Products!$A$5:$F$204,6,FALSE),0))</f>
        <v/>
      </c>
      <c r="K691" s="40">
        <f>IF(I691="","",ROUND(G691*J691,2))</f>
        <v/>
      </c>
      <c r="L691" s="40">
        <f>IF(I691="","",I691-K691)</f>
        <v/>
      </c>
      <c r="M691" s="45">
        <f>IF(B691="","",YEAR(B691)*100+MONTH(B691))</f>
        <v/>
      </c>
    </row>
    <row r="692">
      <c r="A692" s="24" t="n"/>
      <c r="B692" s="43" t="n"/>
      <c r="C692" s="24" t="n"/>
      <c r="D692" s="24" t="n"/>
      <c r="E692" s="24" t="n"/>
      <c r="F692" s="44">
        <f>IF(E692="","",IFERROR(VLOOKUP(E692,Products!$A$5:$B$204,2,FALSE),"SKU not found"))</f>
        <v/>
      </c>
      <c r="G692" s="25" t="n"/>
      <c r="H692" s="30" t="n"/>
      <c r="I692" s="40">
        <f>IF(OR(E692="",G692=""),"",ROUND(G692*H692,2))</f>
        <v/>
      </c>
      <c r="J692" s="40">
        <f>IF(E692="","",IFERROR(VLOOKUP(E692,Products!$A$5:$F$204,6,FALSE),0))</f>
        <v/>
      </c>
      <c r="K692" s="40">
        <f>IF(I692="","",ROUND(G692*J692,2))</f>
        <v/>
      </c>
      <c r="L692" s="40">
        <f>IF(I692="","",I692-K692)</f>
        <v/>
      </c>
      <c r="M692" s="45">
        <f>IF(B692="","",YEAR(B692)*100+MONTH(B692))</f>
        <v/>
      </c>
    </row>
    <row r="693">
      <c r="A693" s="24" t="n"/>
      <c r="B693" s="43" t="n"/>
      <c r="C693" s="24" t="n"/>
      <c r="D693" s="24" t="n"/>
      <c r="E693" s="24" t="n"/>
      <c r="F693" s="44">
        <f>IF(E693="","",IFERROR(VLOOKUP(E693,Products!$A$5:$B$204,2,FALSE),"SKU not found"))</f>
        <v/>
      </c>
      <c r="G693" s="25" t="n"/>
      <c r="H693" s="30" t="n"/>
      <c r="I693" s="40">
        <f>IF(OR(E693="",G693=""),"",ROUND(G693*H693,2))</f>
        <v/>
      </c>
      <c r="J693" s="40">
        <f>IF(E693="","",IFERROR(VLOOKUP(E693,Products!$A$5:$F$204,6,FALSE),0))</f>
        <v/>
      </c>
      <c r="K693" s="40">
        <f>IF(I693="","",ROUND(G693*J693,2))</f>
        <v/>
      </c>
      <c r="L693" s="40">
        <f>IF(I693="","",I693-K693)</f>
        <v/>
      </c>
      <c r="M693" s="45">
        <f>IF(B693="","",YEAR(B693)*100+MONTH(B693))</f>
        <v/>
      </c>
    </row>
    <row r="694">
      <c r="A694" s="24" t="n"/>
      <c r="B694" s="43" t="n"/>
      <c r="C694" s="24" t="n"/>
      <c r="D694" s="24" t="n"/>
      <c r="E694" s="24" t="n"/>
      <c r="F694" s="44">
        <f>IF(E694="","",IFERROR(VLOOKUP(E694,Products!$A$5:$B$204,2,FALSE),"SKU not found"))</f>
        <v/>
      </c>
      <c r="G694" s="25" t="n"/>
      <c r="H694" s="30" t="n"/>
      <c r="I694" s="40">
        <f>IF(OR(E694="",G694=""),"",ROUND(G694*H694,2))</f>
        <v/>
      </c>
      <c r="J694" s="40">
        <f>IF(E694="","",IFERROR(VLOOKUP(E694,Products!$A$5:$F$204,6,FALSE),0))</f>
        <v/>
      </c>
      <c r="K694" s="40">
        <f>IF(I694="","",ROUND(G694*J694,2))</f>
        <v/>
      </c>
      <c r="L694" s="40">
        <f>IF(I694="","",I694-K694)</f>
        <v/>
      </c>
      <c r="M694" s="45">
        <f>IF(B694="","",YEAR(B694)*100+MONTH(B694))</f>
        <v/>
      </c>
    </row>
    <row r="695">
      <c r="A695" s="24" t="n"/>
      <c r="B695" s="43" t="n"/>
      <c r="C695" s="24" t="n"/>
      <c r="D695" s="24" t="n"/>
      <c r="E695" s="24" t="n"/>
      <c r="F695" s="44">
        <f>IF(E695="","",IFERROR(VLOOKUP(E695,Products!$A$5:$B$204,2,FALSE),"SKU not found"))</f>
        <v/>
      </c>
      <c r="G695" s="25" t="n"/>
      <c r="H695" s="30" t="n"/>
      <c r="I695" s="40">
        <f>IF(OR(E695="",G695=""),"",ROUND(G695*H695,2))</f>
        <v/>
      </c>
      <c r="J695" s="40">
        <f>IF(E695="","",IFERROR(VLOOKUP(E695,Products!$A$5:$F$204,6,FALSE),0))</f>
        <v/>
      </c>
      <c r="K695" s="40">
        <f>IF(I695="","",ROUND(G695*J695,2))</f>
        <v/>
      </c>
      <c r="L695" s="40">
        <f>IF(I695="","",I695-K695)</f>
        <v/>
      </c>
      <c r="M695" s="45">
        <f>IF(B695="","",YEAR(B695)*100+MONTH(B695))</f>
        <v/>
      </c>
    </row>
    <row r="696">
      <c r="A696" s="24" t="n"/>
      <c r="B696" s="43" t="n"/>
      <c r="C696" s="24" t="n"/>
      <c r="D696" s="24" t="n"/>
      <c r="E696" s="24" t="n"/>
      <c r="F696" s="44">
        <f>IF(E696="","",IFERROR(VLOOKUP(E696,Products!$A$5:$B$204,2,FALSE),"SKU not found"))</f>
        <v/>
      </c>
      <c r="G696" s="25" t="n"/>
      <c r="H696" s="30" t="n"/>
      <c r="I696" s="40">
        <f>IF(OR(E696="",G696=""),"",ROUND(G696*H696,2))</f>
        <v/>
      </c>
      <c r="J696" s="40">
        <f>IF(E696="","",IFERROR(VLOOKUP(E696,Products!$A$5:$F$204,6,FALSE),0))</f>
        <v/>
      </c>
      <c r="K696" s="40">
        <f>IF(I696="","",ROUND(G696*J696,2))</f>
        <v/>
      </c>
      <c r="L696" s="40">
        <f>IF(I696="","",I696-K696)</f>
        <v/>
      </c>
      <c r="M696" s="45">
        <f>IF(B696="","",YEAR(B696)*100+MONTH(B696))</f>
        <v/>
      </c>
    </row>
    <row r="697">
      <c r="A697" s="24" t="n"/>
      <c r="B697" s="43" t="n"/>
      <c r="C697" s="24" t="n"/>
      <c r="D697" s="24" t="n"/>
      <c r="E697" s="24" t="n"/>
      <c r="F697" s="44">
        <f>IF(E697="","",IFERROR(VLOOKUP(E697,Products!$A$5:$B$204,2,FALSE),"SKU not found"))</f>
        <v/>
      </c>
      <c r="G697" s="25" t="n"/>
      <c r="H697" s="30" t="n"/>
      <c r="I697" s="40">
        <f>IF(OR(E697="",G697=""),"",ROUND(G697*H697,2))</f>
        <v/>
      </c>
      <c r="J697" s="40">
        <f>IF(E697="","",IFERROR(VLOOKUP(E697,Products!$A$5:$F$204,6,FALSE),0))</f>
        <v/>
      </c>
      <c r="K697" s="40">
        <f>IF(I697="","",ROUND(G697*J697,2))</f>
        <v/>
      </c>
      <c r="L697" s="40">
        <f>IF(I697="","",I697-K697)</f>
        <v/>
      </c>
      <c r="M697" s="45">
        <f>IF(B697="","",YEAR(B697)*100+MONTH(B697))</f>
        <v/>
      </c>
    </row>
    <row r="698">
      <c r="A698" s="24" t="n"/>
      <c r="B698" s="43" t="n"/>
      <c r="C698" s="24" t="n"/>
      <c r="D698" s="24" t="n"/>
      <c r="E698" s="24" t="n"/>
      <c r="F698" s="44">
        <f>IF(E698="","",IFERROR(VLOOKUP(E698,Products!$A$5:$B$204,2,FALSE),"SKU not found"))</f>
        <v/>
      </c>
      <c r="G698" s="25" t="n"/>
      <c r="H698" s="30" t="n"/>
      <c r="I698" s="40">
        <f>IF(OR(E698="",G698=""),"",ROUND(G698*H698,2))</f>
        <v/>
      </c>
      <c r="J698" s="40">
        <f>IF(E698="","",IFERROR(VLOOKUP(E698,Products!$A$5:$F$204,6,FALSE),0))</f>
        <v/>
      </c>
      <c r="K698" s="40">
        <f>IF(I698="","",ROUND(G698*J698,2))</f>
        <v/>
      </c>
      <c r="L698" s="40">
        <f>IF(I698="","",I698-K698)</f>
        <v/>
      </c>
      <c r="M698" s="45">
        <f>IF(B698="","",YEAR(B698)*100+MONTH(B698))</f>
        <v/>
      </c>
    </row>
    <row r="699">
      <c r="A699" s="24" t="n"/>
      <c r="B699" s="43" t="n"/>
      <c r="C699" s="24" t="n"/>
      <c r="D699" s="24" t="n"/>
      <c r="E699" s="24" t="n"/>
      <c r="F699" s="44">
        <f>IF(E699="","",IFERROR(VLOOKUP(E699,Products!$A$5:$B$204,2,FALSE),"SKU not found"))</f>
        <v/>
      </c>
      <c r="G699" s="25" t="n"/>
      <c r="H699" s="30" t="n"/>
      <c r="I699" s="40">
        <f>IF(OR(E699="",G699=""),"",ROUND(G699*H699,2))</f>
        <v/>
      </c>
      <c r="J699" s="40">
        <f>IF(E699="","",IFERROR(VLOOKUP(E699,Products!$A$5:$F$204,6,FALSE),0))</f>
        <v/>
      </c>
      <c r="K699" s="40">
        <f>IF(I699="","",ROUND(G699*J699,2))</f>
        <v/>
      </c>
      <c r="L699" s="40">
        <f>IF(I699="","",I699-K699)</f>
        <v/>
      </c>
      <c r="M699" s="45">
        <f>IF(B699="","",YEAR(B699)*100+MONTH(B699))</f>
        <v/>
      </c>
    </row>
    <row r="700">
      <c r="A700" s="24" t="n"/>
      <c r="B700" s="43" t="n"/>
      <c r="C700" s="24" t="n"/>
      <c r="D700" s="24" t="n"/>
      <c r="E700" s="24" t="n"/>
      <c r="F700" s="44">
        <f>IF(E700="","",IFERROR(VLOOKUP(E700,Products!$A$5:$B$204,2,FALSE),"SKU not found"))</f>
        <v/>
      </c>
      <c r="G700" s="25" t="n"/>
      <c r="H700" s="30" t="n"/>
      <c r="I700" s="40">
        <f>IF(OR(E700="",G700=""),"",ROUND(G700*H700,2))</f>
        <v/>
      </c>
      <c r="J700" s="40">
        <f>IF(E700="","",IFERROR(VLOOKUP(E700,Products!$A$5:$F$204,6,FALSE),0))</f>
        <v/>
      </c>
      <c r="K700" s="40">
        <f>IF(I700="","",ROUND(G700*J700,2))</f>
        <v/>
      </c>
      <c r="L700" s="40">
        <f>IF(I700="","",I700-K700)</f>
        <v/>
      </c>
      <c r="M700" s="45">
        <f>IF(B700="","",YEAR(B700)*100+MONTH(B700))</f>
        <v/>
      </c>
    </row>
    <row r="701">
      <c r="A701" s="24" t="n"/>
      <c r="B701" s="43" t="n"/>
      <c r="C701" s="24" t="n"/>
      <c r="D701" s="24" t="n"/>
      <c r="E701" s="24" t="n"/>
      <c r="F701" s="44">
        <f>IF(E701="","",IFERROR(VLOOKUP(E701,Products!$A$5:$B$204,2,FALSE),"SKU not found"))</f>
        <v/>
      </c>
      <c r="G701" s="25" t="n"/>
      <c r="H701" s="30" t="n"/>
      <c r="I701" s="40">
        <f>IF(OR(E701="",G701=""),"",ROUND(G701*H701,2))</f>
        <v/>
      </c>
      <c r="J701" s="40">
        <f>IF(E701="","",IFERROR(VLOOKUP(E701,Products!$A$5:$F$204,6,FALSE),0))</f>
        <v/>
      </c>
      <c r="K701" s="40">
        <f>IF(I701="","",ROUND(G701*J701,2))</f>
        <v/>
      </c>
      <c r="L701" s="40">
        <f>IF(I701="","",I701-K701)</f>
        <v/>
      </c>
      <c r="M701" s="45">
        <f>IF(B701="","",YEAR(B701)*100+MONTH(B701))</f>
        <v/>
      </c>
    </row>
    <row r="702">
      <c r="A702" s="24" t="n"/>
      <c r="B702" s="43" t="n"/>
      <c r="C702" s="24" t="n"/>
      <c r="D702" s="24" t="n"/>
      <c r="E702" s="24" t="n"/>
      <c r="F702" s="44">
        <f>IF(E702="","",IFERROR(VLOOKUP(E702,Products!$A$5:$B$204,2,FALSE),"SKU not found"))</f>
        <v/>
      </c>
      <c r="G702" s="25" t="n"/>
      <c r="H702" s="30" t="n"/>
      <c r="I702" s="40">
        <f>IF(OR(E702="",G702=""),"",ROUND(G702*H702,2))</f>
        <v/>
      </c>
      <c r="J702" s="40">
        <f>IF(E702="","",IFERROR(VLOOKUP(E702,Products!$A$5:$F$204,6,FALSE),0))</f>
        <v/>
      </c>
      <c r="K702" s="40">
        <f>IF(I702="","",ROUND(G702*J702,2))</f>
        <v/>
      </c>
      <c r="L702" s="40">
        <f>IF(I702="","",I702-K702)</f>
        <v/>
      </c>
      <c r="M702" s="45">
        <f>IF(B702="","",YEAR(B702)*100+MONTH(B702))</f>
        <v/>
      </c>
    </row>
    <row r="703">
      <c r="A703" s="24" t="n"/>
      <c r="B703" s="43" t="n"/>
      <c r="C703" s="24" t="n"/>
      <c r="D703" s="24" t="n"/>
      <c r="E703" s="24" t="n"/>
      <c r="F703" s="44">
        <f>IF(E703="","",IFERROR(VLOOKUP(E703,Products!$A$5:$B$204,2,FALSE),"SKU not found"))</f>
        <v/>
      </c>
      <c r="G703" s="25" t="n"/>
      <c r="H703" s="30" t="n"/>
      <c r="I703" s="40">
        <f>IF(OR(E703="",G703=""),"",ROUND(G703*H703,2))</f>
        <v/>
      </c>
      <c r="J703" s="40">
        <f>IF(E703="","",IFERROR(VLOOKUP(E703,Products!$A$5:$F$204,6,FALSE),0))</f>
        <v/>
      </c>
      <c r="K703" s="40">
        <f>IF(I703="","",ROUND(G703*J703,2))</f>
        <v/>
      </c>
      <c r="L703" s="40">
        <f>IF(I703="","",I703-K703)</f>
        <v/>
      </c>
      <c r="M703" s="45">
        <f>IF(B703="","",YEAR(B703)*100+MONTH(B703))</f>
        <v/>
      </c>
    </row>
    <row r="704">
      <c r="A704" s="24" t="n"/>
      <c r="B704" s="43" t="n"/>
      <c r="C704" s="24" t="n"/>
      <c r="D704" s="24" t="n"/>
      <c r="E704" s="24" t="n"/>
      <c r="F704" s="44">
        <f>IF(E704="","",IFERROR(VLOOKUP(E704,Products!$A$5:$B$204,2,FALSE),"SKU not found"))</f>
        <v/>
      </c>
      <c r="G704" s="25" t="n"/>
      <c r="H704" s="30" t="n"/>
      <c r="I704" s="40">
        <f>IF(OR(E704="",G704=""),"",ROUND(G704*H704,2))</f>
        <v/>
      </c>
      <c r="J704" s="40">
        <f>IF(E704="","",IFERROR(VLOOKUP(E704,Products!$A$5:$F$204,6,FALSE),0))</f>
        <v/>
      </c>
      <c r="K704" s="40">
        <f>IF(I704="","",ROUND(G704*J704,2))</f>
        <v/>
      </c>
      <c r="L704" s="40">
        <f>IF(I704="","",I704-K704)</f>
        <v/>
      </c>
      <c r="M704" s="45">
        <f>IF(B704="","",YEAR(B704)*100+MONTH(B704))</f>
        <v/>
      </c>
    </row>
    <row r="705">
      <c r="A705" s="24" t="n"/>
      <c r="B705" s="43" t="n"/>
      <c r="C705" s="24" t="n"/>
      <c r="D705" s="24" t="n"/>
      <c r="E705" s="24" t="n"/>
      <c r="F705" s="44">
        <f>IF(E705="","",IFERROR(VLOOKUP(E705,Products!$A$5:$B$204,2,FALSE),"SKU not found"))</f>
        <v/>
      </c>
      <c r="G705" s="25" t="n"/>
      <c r="H705" s="30" t="n"/>
      <c r="I705" s="40">
        <f>IF(OR(E705="",G705=""),"",ROUND(G705*H705,2))</f>
        <v/>
      </c>
      <c r="J705" s="40">
        <f>IF(E705="","",IFERROR(VLOOKUP(E705,Products!$A$5:$F$204,6,FALSE),0))</f>
        <v/>
      </c>
      <c r="K705" s="40">
        <f>IF(I705="","",ROUND(G705*J705,2))</f>
        <v/>
      </c>
      <c r="L705" s="40">
        <f>IF(I705="","",I705-K705)</f>
        <v/>
      </c>
      <c r="M705" s="45">
        <f>IF(B705="","",YEAR(B705)*100+MONTH(B705))</f>
        <v/>
      </c>
    </row>
    <row r="706">
      <c r="A706" s="24" t="n"/>
      <c r="B706" s="43" t="n"/>
      <c r="C706" s="24" t="n"/>
      <c r="D706" s="24" t="n"/>
      <c r="E706" s="24" t="n"/>
      <c r="F706" s="44">
        <f>IF(E706="","",IFERROR(VLOOKUP(E706,Products!$A$5:$B$204,2,FALSE),"SKU not found"))</f>
        <v/>
      </c>
      <c r="G706" s="25" t="n"/>
      <c r="H706" s="30" t="n"/>
      <c r="I706" s="40">
        <f>IF(OR(E706="",G706=""),"",ROUND(G706*H706,2))</f>
        <v/>
      </c>
      <c r="J706" s="40">
        <f>IF(E706="","",IFERROR(VLOOKUP(E706,Products!$A$5:$F$204,6,FALSE),0))</f>
        <v/>
      </c>
      <c r="K706" s="40">
        <f>IF(I706="","",ROUND(G706*J706,2))</f>
        <v/>
      </c>
      <c r="L706" s="40">
        <f>IF(I706="","",I706-K706)</f>
        <v/>
      </c>
      <c r="M706" s="45">
        <f>IF(B706="","",YEAR(B706)*100+MONTH(B706))</f>
        <v/>
      </c>
    </row>
    <row r="707">
      <c r="A707" s="24" t="n"/>
      <c r="B707" s="43" t="n"/>
      <c r="C707" s="24" t="n"/>
      <c r="D707" s="24" t="n"/>
      <c r="E707" s="24" t="n"/>
      <c r="F707" s="44">
        <f>IF(E707="","",IFERROR(VLOOKUP(E707,Products!$A$5:$B$204,2,FALSE),"SKU not found"))</f>
        <v/>
      </c>
      <c r="G707" s="25" t="n"/>
      <c r="H707" s="30" t="n"/>
      <c r="I707" s="40">
        <f>IF(OR(E707="",G707=""),"",ROUND(G707*H707,2))</f>
        <v/>
      </c>
      <c r="J707" s="40">
        <f>IF(E707="","",IFERROR(VLOOKUP(E707,Products!$A$5:$F$204,6,FALSE),0))</f>
        <v/>
      </c>
      <c r="K707" s="40">
        <f>IF(I707="","",ROUND(G707*J707,2))</f>
        <v/>
      </c>
      <c r="L707" s="40">
        <f>IF(I707="","",I707-K707)</f>
        <v/>
      </c>
      <c r="M707" s="45">
        <f>IF(B707="","",YEAR(B707)*100+MONTH(B707))</f>
        <v/>
      </c>
    </row>
    <row r="708">
      <c r="A708" s="24" t="n"/>
      <c r="B708" s="43" t="n"/>
      <c r="C708" s="24" t="n"/>
      <c r="D708" s="24" t="n"/>
      <c r="E708" s="24" t="n"/>
      <c r="F708" s="44">
        <f>IF(E708="","",IFERROR(VLOOKUP(E708,Products!$A$5:$B$204,2,FALSE),"SKU not found"))</f>
        <v/>
      </c>
      <c r="G708" s="25" t="n"/>
      <c r="H708" s="30" t="n"/>
      <c r="I708" s="40">
        <f>IF(OR(E708="",G708=""),"",ROUND(G708*H708,2))</f>
        <v/>
      </c>
      <c r="J708" s="40">
        <f>IF(E708="","",IFERROR(VLOOKUP(E708,Products!$A$5:$F$204,6,FALSE),0))</f>
        <v/>
      </c>
      <c r="K708" s="40">
        <f>IF(I708="","",ROUND(G708*J708,2))</f>
        <v/>
      </c>
      <c r="L708" s="40">
        <f>IF(I708="","",I708-K708)</f>
        <v/>
      </c>
      <c r="M708" s="45">
        <f>IF(B708="","",YEAR(B708)*100+MONTH(B708))</f>
        <v/>
      </c>
    </row>
    <row r="709">
      <c r="A709" s="24" t="n"/>
      <c r="B709" s="43" t="n"/>
      <c r="C709" s="24" t="n"/>
      <c r="D709" s="24" t="n"/>
      <c r="E709" s="24" t="n"/>
      <c r="F709" s="44">
        <f>IF(E709="","",IFERROR(VLOOKUP(E709,Products!$A$5:$B$204,2,FALSE),"SKU not found"))</f>
        <v/>
      </c>
      <c r="G709" s="25" t="n"/>
      <c r="H709" s="30" t="n"/>
      <c r="I709" s="40">
        <f>IF(OR(E709="",G709=""),"",ROUND(G709*H709,2))</f>
        <v/>
      </c>
      <c r="J709" s="40">
        <f>IF(E709="","",IFERROR(VLOOKUP(E709,Products!$A$5:$F$204,6,FALSE),0))</f>
        <v/>
      </c>
      <c r="K709" s="40">
        <f>IF(I709="","",ROUND(G709*J709,2))</f>
        <v/>
      </c>
      <c r="L709" s="40">
        <f>IF(I709="","",I709-K709)</f>
        <v/>
      </c>
      <c r="M709" s="45">
        <f>IF(B709="","",YEAR(B709)*100+MONTH(B709))</f>
        <v/>
      </c>
    </row>
    <row r="710">
      <c r="A710" s="24" t="n"/>
      <c r="B710" s="43" t="n"/>
      <c r="C710" s="24" t="n"/>
      <c r="D710" s="24" t="n"/>
      <c r="E710" s="24" t="n"/>
      <c r="F710" s="44">
        <f>IF(E710="","",IFERROR(VLOOKUP(E710,Products!$A$5:$B$204,2,FALSE),"SKU not found"))</f>
        <v/>
      </c>
      <c r="G710" s="25" t="n"/>
      <c r="H710" s="30" t="n"/>
      <c r="I710" s="40">
        <f>IF(OR(E710="",G710=""),"",ROUND(G710*H710,2))</f>
        <v/>
      </c>
      <c r="J710" s="40">
        <f>IF(E710="","",IFERROR(VLOOKUP(E710,Products!$A$5:$F$204,6,FALSE),0))</f>
        <v/>
      </c>
      <c r="K710" s="40">
        <f>IF(I710="","",ROUND(G710*J710,2))</f>
        <v/>
      </c>
      <c r="L710" s="40">
        <f>IF(I710="","",I710-K710)</f>
        <v/>
      </c>
      <c r="M710" s="45">
        <f>IF(B710="","",YEAR(B710)*100+MONTH(B710))</f>
        <v/>
      </c>
    </row>
    <row r="711">
      <c r="A711" s="24" t="n"/>
      <c r="B711" s="43" t="n"/>
      <c r="C711" s="24" t="n"/>
      <c r="D711" s="24" t="n"/>
      <c r="E711" s="24" t="n"/>
      <c r="F711" s="44">
        <f>IF(E711="","",IFERROR(VLOOKUP(E711,Products!$A$5:$B$204,2,FALSE),"SKU not found"))</f>
        <v/>
      </c>
      <c r="G711" s="25" t="n"/>
      <c r="H711" s="30" t="n"/>
      <c r="I711" s="40">
        <f>IF(OR(E711="",G711=""),"",ROUND(G711*H711,2))</f>
        <v/>
      </c>
      <c r="J711" s="40">
        <f>IF(E711="","",IFERROR(VLOOKUP(E711,Products!$A$5:$F$204,6,FALSE),0))</f>
        <v/>
      </c>
      <c r="K711" s="40">
        <f>IF(I711="","",ROUND(G711*J711,2))</f>
        <v/>
      </c>
      <c r="L711" s="40">
        <f>IF(I711="","",I711-K711)</f>
        <v/>
      </c>
      <c r="M711" s="45">
        <f>IF(B711="","",YEAR(B711)*100+MONTH(B711))</f>
        <v/>
      </c>
    </row>
    <row r="712">
      <c r="A712" s="24" t="n"/>
      <c r="B712" s="43" t="n"/>
      <c r="C712" s="24" t="n"/>
      <c r="D712" s="24" t="n"/>
      <c r="E712" s="24" t="n"/>
      <c r="F712" s="44">
        <f>IF(E712="","",IFERROR(VLOOKUP(E712,Products!$A$5:$B$204,2,FALSE),"SKU not found"))</f>
        <v/>
      </c>
      <c r="G712" s="25" t="n"/>
      <c r="H712" s="30" t="n"/>
      <c r="I712" s="40">
        <f>IF(OR(E712="",G712=""),"",ROUND(G712*H712,2))</f>
        <v/>
      </c>
      <c r="J712" s="40">
        <f>IF(E712="","",IFERROR(VLOOKUP(E712,Products!$A$5:$F$204,6,FALSE),0))</f>
        <v/>
      </c>
      <c r="K712" s="40">
        <f>IF(I712="","",ROUND(G712*J712,2))</f>
        <v/>
      </c>
      <c r="L712" s="40">
        <f>IF(I712="","",I712-K712)</f>
        <v/>
      </c>
      <c r="M712" s="45">
        <f>IF(B712="","",YEAR(B712)*100+MONTH(B712))</f>
        <v/>
      </c>
    </row>
    <row r="713">
      <c r="A713" s="24" t="n"/>
      <c r="B713" s="43" t="n"/>
      <c r="C713" s="24" t="n"/>
      <c r="D713" s="24" t="n"/>
      <c r="E713" s="24" t="n"/>
      <c r="F713" s="44">
        <f>IF(E713="","",IFERROR(VLOOKUP(E713,Products!$A$5:$B$204,2,FALSE),"SKU not found"))</f>
        <v/>
      </c>
      <c r="G713" s="25" t="n"/>
      <c r="H713" s="30" t="n"/>
      <c r="I713" s="40">
        <f>IF(OR(E713="",G713=""),"",ROUND(G713*H713,2))</f>
        <v/>
      </c>
      <c r="J713" s="40">
        <f>IF(E713="","",IFERROR(VLOOKUP(E713,Products!$A$5:$F$204,6,FALSE),0))</f>
        <v/>
      </c>
      <c r="K713" s="40">
        <f>IF(I713="","",ROUND(G713*J713,2))</f>
        <v/>
      </c>
      <c r="L713" s="40">
        <f>IF(I713="","",I713-K713)</f>
        <v/>
      </c>
      <c r="M713" s="45">
        <f>IF(B713="","",YEAR(B713)*100+MONTH(B713))</f>
        <v/>
      </c>
    </row>
    <row r="714">
      <c r="A714" s="24" t="n"/>
      <c r="B714" s="43" t="n"/>
      <c r="C714" s="24" t="n"/>
      <c r="D714" s="24" t="n"/>
      <c r="E714" s="24" t="n"/>
      <c r="F714" s="44">
        <f>IF(E714="","",IFERROR(VLOOKUP(E714,Products!$A$5:$B$204,2,FALSE),"SKU not found"))</f>
        <v/>
      </c>
      <c r="G714" s="25" t="n"/>
      <c r="H714" s="30" t="n"/>
      <c r="I714" s="40">
        <f>IF(OR(E714="",G714=""),"",ROUND(G714*H714,2))</f>
        <v/>
      </c>
      <c r="J714" s="40">
        <f>IF(E714="","",IFERROR(VLOOKUP(E714,Products!$A$5:$F$204,6,FALSE),0))</f>
        <v/>
      </c>
      <c r="K714" s="40">
        <f>IF(I714="","",ROUND(G714*J714,2))</f>
        <v/>
      </c>
      <c r="L714" s="40">
        <f>IF(I714="","",I714-K714)</f>
        <v/>
      </c>
      <c r="M714" s="45">
        <f>IF(B714="","",YEAR(B714)*100+MONTH(B714))</f>
        <v/>
      </c>
    </row>
    <row r="715">
      <c r="A715" s="24" t="n"/>
      <c r="B715" s="43" t="n"/>
      <c r="C715" s="24" t="n"/>
      <c r="D715" s="24" t="n"/>
      <c r="E715" s="24" t="n"/>
      <c r="F715" s="44">
        <f>IF(E715="","",IFERROR(VLOOKUP(E715,Products!$A$5:$B$204,2,FALSE),"SKU not found"))</f>
        <v/>
      </c>
      <c r="G715" s="25" t="n"/>
      <c r="H715" s="30" t="n"/>
      <c r="I715" s="40">
        <f>IF(OR(E715="",G715=""),"",ROUND(G715*H715,2))</f>
        <v/>
      </c>
      <c r="J715" s="40">
        <f>IF(E715="","",IFERROR(VLOOKUP(E715,Products!$A$5:$F$204,6,FALSE),0))</f>
        <v/>
      </c>
      <c r="K715" s="40">
        <f>IF(I715="","",ROUND(G715*J715,2))</f>
        <v/>
      </c>
      <c r="L715" s="40">
        <f>IF(I715="","",I715-K715)</f>
        <v/>
      </c>
      <c r="M715" s="45">
        <f>IF(B715="","",YEAR(B715)*100+MONTH(B715))</f>
        <v/>
      </c>
    </row>
    <row r="716">
      <c r="A716" s="24" t="n"/>
      <c r="B716" s="43" t="n"/>
      <c r="C716" s="24" t="n"/>
      <c r="D716" s="24" t="n"/>
      <c r="E716" s="24" t="n"/>
      <c r="F716" s="44">
        <f>IF(E716="","",IFERROR(VLOOKUP(E716,Products!$A$5:$B$204,2,FALSE),"SKU not found"))</f>
        <v/>
      </c>
      <c r="G716" s="25" t="n"/>
      <c r="H716" s="30" t="n"/>
      <c r="I716" s="40">
        <f>IF(OR(E716="",G716=""),"",ROUND(G716*H716,2))</f>
        <v/>
      </c>
      <c r="J716" s="40">
        <f>IF(E716="","",IFERROR(VLOOKUP(E716,Products!$A$5:$F$204,6,FALSE),0))</f>
        <v/>
      </c>
      <c r="K716" s="40">
        <f>IF(I716="","",ROUND(G716*J716,2))</f>
        <v/>
      </c>
      <c r="L716" s="40">
        <f>IF(I716="","",I716-K716)</f>
        <v/>
      </c>
      <c r="M716" s="45">
        <f>IF(B716="","",YEAR(B716)*100+MONTH(B716))</f>
        <v/>
      </c>
    </row>
    <row r="717">
      <c r="A717" s="24" t="n"/>
      <c r="B717" s="43" t="n"/>
      <c r="C717" s="24" t="n"/>
      <c r="D717" s="24" t="n"/>
      <c r="E717" s="24" t="n"/>
      <c r="F717" s="44">
        <f>IF(E717="","",IFERROR(VLOOKUP(E717,Products!$A$5:$B$204,2,FALSE),"SKU not found"))</f>
        <v/>
      </c>
      <c r="G717" s="25" t="n"/>
      <c r="H717" s="30" t="n"/>
      <c r="I717" s="40">
        <f>IF(OR(E717="",G717=""),"",ROUND(G717*H717,2))</f>
        <v/>
      </c>
      <c r="J717" s="40">
        <f>IF(E717="","",IFERROR(VLOOKUP(E717,Products!$A$5:$F$204,6,FALSE),0))</f>
        <v/>
      </c>
      <c r="K717" s="40">
        <f>IF(I717="","",ROUND(G717*J717,2))</f>
        <v/>
      </c>
      <c r="L717" s="40">
        <f>IF(I717="","",I717-K717)</f>
        <v/>
      </c>
      <c r="M717" s="45">
        <f>IF(B717="","",YEAR(B717)*100+MONTH(B717))</f>
        <v/>
      </c>
    </row>
    <row r="718">
      <c r="A718" s="24" t="n"/>
      <c r="B718" s="43" t="n"/>
      <c r="C718" s="24" t="n"/>
      <c r="D718" s="24" t="n"/>
      <c r="E718" s="24" t="n"/>
      <c r="F718" s="44">
        <f>IF(E718="","",IFERROR(VLOOKUP(E718,Products!$A$5:$B$204,2,FALSE),"SKU not found"))</f>
        <v/>
      </c>
      <c r="G718" s="25" t="n"/>
      <c r="H718" s="30" t="n"/>
      <c r="I718" s="40">
        <f>IF(OR(E718="",G718=""),"",ROUND(G718*H718,2))</f>
        <v/>
      </c>
      <c r="J718" s="40">
        <f>IF(E718="","",IFERROR(VLOOKUP(E718,Products!$A$5:$F$204,6,FALSE),0))</f>
        <v/>
      </c>
      <c r="K718" s="40">
        <f>IF(I718="","",ROUND(G718*J718,2))</f>
        <v/>
      </c>
      <c r="L718" s="40">
        <f>IF(I718="","",I718-K718)</f>
        <v/>
      </c>
      <c r="M718" s="45">
        <f>IF(B718="","",YEAR(B718)*100+MONTH(B718))</f>
        <v/>
      </c>
    </row>
    <row r="719">
      <c r="A719" s="24" t="n"/>
      <c r="B719" s="43" t="n"/>
      <c r="C719" s="24" t="n"/>
      <c r="D719" s="24" t="n"/>
      <c r="E719" s="24" t="n"/>
      <c r="F719" s="44">
        <f>IF(E719="","",IFERROR(VLOOKUP(E719,Products!$A$5:$B$204,2,FALSE),"SKU not found"))</f>
        <v/>
      </c>
      <c r="G719" s="25" t="n"/>
      <c r="H719" s="30" t="n"/>
      <c r="I719" s="40">
        <f>IF(OR(E719="",G719=""),"",ROUND(G719*H719,2))</f>
        <v/>
      </c>
      <c r="J719" s="40">
        <f>IF(E719="","",IFERROR(VLOOKUP(E719,Products!$A$5:$F$204,6,FALSE),0))</f>
        <v/>
      </c>
      <c r="K719" s="40">
        <f>IF(I719="","",ROUND(G719*J719,2))</f>
        <v/>
      </c>
      <c r="L719" s="40">
        <f>IF(I719="","",I719-K719)</f>
        <v/>
      </c>
      <c r="M719" s="45">
        <f>IF(B719="","",YEAR(B719)*100+MONTH(B719))</f>
        <v/>
      </c>
    </row>
    <row r="720">
      <c r="A720" s="24" t="n"/>
      <c r="B720" s="43" t="n"/>
      <c r="C720" s="24" t="n"/>
      <c r="D720" s="24" t="n"/>
      <c r="E720" s="24" t="n"/>
      <c r="F720" s="44">
        <f>IF(E720="","",IFERROR(VLOOKUP(E720,Products!$A$5:$B$204,2,FALSE),"SKU not found"))</f>
        <v/>
      </c>
      <c r="G720" s="25" t="n"/>
      <c r="H720" s="30" t="n"/>
      <c r="I720" s="40">
        <f>IF(OR(E720="",G720=""),"",ROUND(G720*H720,2))</f>
        <v/>
      </c>
      <c r="J720" s="40">
        <f>IF(E720="","",IFERROR(VLOOKUP(E720,Products!$A$5:$F$204,6,FALSE),0))</f>
        <v/>
      </c>
      <c r="K720" s="40">
        <f>IF(I720="","",ROUND(G720*J720,2))</f>
        <v/>
      </c>
      <c r="L720" s="40">
        <f>IF(I720="","",I720-K720)</f>
        <v/>
      </c>
      <c r="M720" s="45">
        <f>IF(B720="","",YEAR(B720)*100+MONTH(B720))</f>
        <v/>
      </c>
    </row>
    <row r="721">
      <c r="A721" s="24" t="n"/>
      <c r="B721" s="43" t="n"/>
      <c r="C721" s="24" t="n"/>
      <c r="D721" s="24" t="n"/>
      <c r="E721" s="24" t="n"/>
      <c r="F721" s="44">
        <f>IF(E721="","",IFERROR(VLOOKUP(E721,Products!$A$5:$B$204,2,FALSE),"SKU not found"))</f>
        <v/>
      </c>
      <c r="G721" s="25" t="n"/>
      <c r="H721" s="30" t="n"/>
      <c r="I721" s="40">
        <f>IF(OR(E721="",G721=""),"",ROUND(G721*H721,2))</f>
        <v/>
      </c>
      <c r="J721" s="40">
        <f>IF(E721="","",IFERROR(VLOOKUP(E721,Products!$A$5:$F$204,6,FALSE),0))</f>
        <v/>
      </c>
      <c r="K721" s="40">
        <f>IF(I721="","",ROUND(G721*J721,2))</f>
        <v/>
      </c>
      <c r="L721" s="40">
        <f>IF(I721="","",I721-K721)</f>
        <v/>
      </c>
      <c r="M721" s="45">
        <f>IF(B721="","",YEAR(B721)*100+MONTH(B721))</f>
        <v/>
      </c>
    </row>
    <row r="722">
      <c r="A722" s="24" t="n"/>
      <c r="B722" s="43" t="n"/>
      <c r="C722" s="24" t="n"/>
      <c r="D722" s="24" t="n"/>
      <c r="E722" s="24" t="n"/>
      <c r="F722" s="44">
        <f>IF(E722="","",IFERROR(VLOOKUP(E722,Products!$A$5:$B$204,2,FALSE),"SKU not found"))</f>
        <v/>
      </c>
      <c r="G722" s="25" t="n"/>
      <c r="H722" s="30" t="n"/>
      <c r="I722" s="40">
        <f>IF(OR(E722="",G722=""),"",ROUND(G722*H722,2))</f>
        <v/>
      </c>
      <c r="J722" s="40">
        <f>IF(E722="","",IFERROR(VLOOKUP(E722,Products!$A$5:$F$204,6,FALSE),0))</f>
        <v/>
      </c>
      <c r="K722" s="40">
        <f>IF(I722="","",ROUND(G722*J722,2))</f>
        <v/>
      </c>
      <c r="L722" s="40">
        <f>IF(I722="","",I722-K722)</f>
        <v/>
      </c>
      <c r="M722" s="45">
        <f>IF(B722="","",YEAR(B722)*100+MONTH(B722))</f>
        <v/>
      </c>
    </row>
    <row r="723">
      <c r="A723" s="24" t="n"/>
      <c r="B723" s="43" t="n"/>
      <c r="C723" s="24" t="n"/>
      <c r="D723" s="24" t="n"/>
      <c r="E723" s="24" t="n"/>
      <c r="F723" s="44">
        <f>IF(E723="","",IFERROR(VLOOKUP(E723,Products!$A$5:$B$204,2,FALSE),"SKU not found"))</f>
        <v/>
      </c>
      <c r="G723" s="25" t="n"/>
      <c r="H723" s="30" t="n"/>
      <c r="I723" s="40">
        <f>IF(OR(E723="",G723=""),"",ROUND(G723*H723,2))</f>
        <v/>
      </c>
      <c r="J723" s="40">
        <f>IF(E723="","",IFERROR(VLOOKUP(E723,Products!$A$5:$F$204,6,FALSE),0))</f>
        <v/>
      </c>
      <c r="K723" s="40">
        <f>IF(I723="","",ROUND(G723*J723,2))</f>
        <v/>
      </c>
      <c r="L723" s="40">
        <f>IF(I723="","",I723-K723)</f>
        <v/>
      </c>
      <c r="M723" s="45">
        <f>IF(B723="","",YEAR(B723)*100+MONTH(B723))</f>
        <v/>
      </c>
    </row>
    <row r="724">
      <c r="A724" s="24" t="n"/>
      <c r="B724" s="43" t="n"/>
      <c r="C724" s="24" t="n"/>
      <c r="D724" s="24" t="n"/>
      <c r="E724" s="24" t="n"/>
      <c r="F724" s="44">
        <f>IF(E724="","",IFERROR(VLOOKUP(E724,Products!$A$5:$B$204,2,FALSE),"SKU not found"))</f>
        <v/>
      </c>
      <c r="G724" s="25" t="n"/>
      <c r="H724" s="30" t="n"/>
      <c r="I724" s="40">
        <f>IF(OR(E724="",G724=""),"",ROUND(G724*H724,2))</f>
        <v/>
      </c>
      <c r="J724" s="40">
        <f>IF(E724="","",IFERROR(VLOOKUP(E724,Products!$A$5:$F$204,6,FALSE),0))</f>
        <v/>
      </c>
      <c r="K724" s="40">
        <f>IF(I724="","",ROUND(G724*J724,2))</f>
        <v/>
      </c>
      <c r="L724" s="40">
        <f>IF(I724="","",I724-K724)</f>
        <v/>
      </c>
      <c r="M724" s="45">
        <f>IF(B724="","",YEAR(B724)*100+MONTH(B724))</f>
        <v/>
      </c>
    </row>
    <row r="725">
      <c r="A725" s="24" t="n"/>
      <c r="B725" s="43" t="n"/>
      <c r="C725" s="24" t="n"/>
      <c r="D725" s="24" t="n"/>
      <c r="E725" s="24" t="n"/>
      <c r="F725" s="44">
        <f>IF(E725="","",IFERROR(VLOOKUP(E725,Products!$A$5:$B$204,2,FALSE),"SKU not found"))</f>
        <v/>
      </c>
      <c r="G725" s="25" t="n"/>
      <c r="H725" s="30" t="n"/>
      <c r="I725" s="40">
        <f>IF(OR(E725="",G725=""),"",ROUND(G725*H725,2))</f>
        <v/>
      </c>
      <c r="J725" s="40">
        <f>IF(E725="","",IFERROR(VLOOKUP(E725,Products!$A$5:$F$204,6,FALSE),0))</f>
        <v/>
      </c>
      <c r="K725" s="40">
        <f>IF(I725="","",ROUND(G725*J725,2))</f>
        <v/>
      </c>
      <c r="L725" s="40">
        <f>IF(I725="","",I725-K725)</f>
        <v/>
      </c>
      <c r="M725" s="45">
        <f>IF(B725="","",YEAR(B725)*100+MONTH(B725))</f>
        <v/>
      </c>
    </row>
    <row r="726">
      <c r="A726" s="24" t="n"/>
      <c r="B726" s="43" t="n"/>
      <c r="C726" s="24" t="n"/>
      <c r="D726" s="24" t="n"/>
      <c r="E726" s="24" t="n"/>
      <c r="F726" s="44">
        <f>IF(E726="","",IFERROR(VLOOKUP(E726,Products!$A$5:$B$204,2,FALSE),"SKU not found"))</f>
        <v/>
      </c>
      <c r="G726" s="25" t="n"/>
      <c r="H726" s="30" t="n"/>
      <c r="I726" s="40">
        <f>IF(OR(E726="",G726=""),"",ROUND(G726*H726,2))</f>
        <v/>
      </c>
      <c r="J726" s="40">
        <f>IF(E726="","",IFERROR(VLOOKUP(E726,Products!$A$5:$F$204,6,FALSE),0))</f>
        <v/>
      </c>
      <c r="K726" s="40">
        <f>IF(I726="","",ROUND(G726*J726,2))</f>
        <v/>
      </c>
      <c r="L726" s="40">
        <f>IF(I726="","",I726-K726)</f>
        <v/>
      </c>
      <c r="M726" s="45">
        <f>IF(B726="","",YEAR(B726)*100+MONTH(B726))</f>
        <v/>
      </c>
    </row>
    <row r="727">
      <c r="A727" s="24" t="n"/>
      <c r="B727" s="43" t="n"/>
      <c r="C727" s="24" t="n"/>
      <c r="D727" s="24" t="n"/>
      <c r="E727" s="24" t="n"/>
      <c r="F727" s="44">
        <f>IF(E727="","",IFERROR(VLOOKUP(E727,Products!$A$5:$B$204,2,FALSE),"SKU not found"))</f>
        <v/>
      </c>
      <c r="G727" s="25" t="n"/>
      <c r="H727" s="30" t="n"/>
      <c r="I727" s="40">
        <f>IF(OR(E727="",G727=""),"",ROUND(G727*H727,2))</f>
        <v/>
      </c>
      <c r="J727" s="40">
        <f>IF(E727="","",IFERROR(VLOOKUP(E727,Products!$A$5:$F$204,6,FALSE),0))</f>
        <v/>
      </c>
      <c r="K727" s="40">
        <f>IF(I727="","",ROUND(G727*J727,2))</f>
        <v/>
      </c>
      <c r="L727" s="40">
        <f>IF(I727="","",I727-K727)</f>
        <v/>
      </c>
      <c r="M727" s="45">
        <f>IF(B727="","",YEAR(B727)*100+MONTH(B727))</f>
        <v/>
      </c>
    </row>
    <row r="728">
      <c r="A728" s="24" t="n"/>
      <c r="B728" s="43" t="n"/>
      <c r="C728" s="24" t="n"/>
      <c r="D728" s="24" t="n"/>
      <c r="E728" s="24" t="n"/>
      <c r="F728" s="44">
        <f>IF(E728="","",IFERROR(VLOOKUP(E728,Products!$A$5:$B$204,2,FALSE),"SKU not found"))</f>
        <v/>
      </c>
      <c r="G728" s="25" t="n"/>
      <c r="H728" s="30" t="n"/>
      <c r="I728" s="40">
        <f>IF(OR(E728="",G728=""),"",ROUND(G728*H728,2))</f>
        <v/>
      </c>
      <c r="J728" s="40">
        <f>IF(E728="","",IFERROR(VLOOKUP(E728,Products!$A$5:$F$204,6,FALSE),0))</f>
        <v/>
      </c>
      <c r="K728" s="40">
        <f>IF(I728="","",ROUND(G728*J728,2))</f>
        <v/>
      </c>
      <c r="L728" s="40">
        <f>IF(I728="","",I728-K728)</f>
        <v/>
      </c>
      <c r="M728" s="45">
        <f>IF(B728="","",YEAR(B728)*100+MONTH(B728))</f>
        <v/>
      </c>
    </row>
    <row r="729">
      <c r="A729" s="24" t="n"/>
      <c r="B729" s="43" t="n"/>
      <c r="C729" s="24" t="n"/>
      <c r="D729" s="24" t="n"/>
      <c r="E729" s="24" t="n"/>
      <c r="F729" s="44">
        <f>IF(E729="","",IFERROR(VLOOKUP(E729,Products!$A$5:$B$204,2,FALSE),"SKU not found"))</f>
        <v/>
      </c>
      <c r="G729" s="25" t="n"/>
      <c r="H729" s="30" t="n"/>
      <c r="I729" s="40">
        <f>IF(OR(E729="",G729=""),"",ROUND(G729*H729,2))</f>
        <v/>
      </c>
      <c r="J729" s="40">
        <f>IF(E729="","",IFERROR(VLOOKUP(E729,Products!$A$5:$F$204,6,FALSE),0))</f>
        <v/>
      </c>
      <c r="K729" s="40">
        <f>IF(I729="","",ROUND(G729*J729,2))</f>
        <v/>
      </c>
      <c r="L729" s="40">
        <f>IF(I729="","",I729-K729)</f>
        <v/>
      </c>
      <c r="M729" s="45">
        <f>IF(B729="","",YEAR(B729)*100+MONTH(B729))</f>
        <v/>
      </c>
    </row>
    <row r="730">
      <c r="A730" s="24" t="n"/>
      <c r="B730" s="43" t="n"/>
      <c r="C730" s="24" t="n"/>
      <c r="D730" s="24" t="n"/>
      <c r="E730" s="24" t="n"/>
      <c r="F730" s="44">
        <f>IF(E730="","",IFERROR(VLOOKUP(E730,Products!$A$5:$B$204,2,FALSE),"SKU not found"))</f>
        <v/>
      </c>
      <c r="G730" s="25" t="n"/>
      <c r="H730" s="30" t="n"/>
      <c r="I730" s="40">
        <f>IF(OR(E730="",G730=""),"",ROUND(G730*H730,2))</f>
        <v/>
      </c>
      <c r="J730" s="40">
        <f>IF(E730="","",IFERROR(VLOOKUP(E730,Products!$A$5:$F$204,6,FALSE),0))</f>
        <v/>
      </c>
      <c r="K730" s="40">
        <f>IF(I730="","",ROUND(G730*J730,2))</f>
        <v/>
      </c>
      <c r="L730" s="40">
        <f>IF(I730="","",I730-K730)</f>
        <v/>
      </c>
      <c r="M730" s="45">
        <f>IF(B730="","",YEAR(B730)*100+MONTH(B730))</f>
        <v/>
      </c>
    </row>
    <row r="731">
      <c r="A731" s="24" t="n"/>
      <c r="B731" s="43" t="n"/>
      <c r="C731" s="24" t="n"/>
      <c r="D731" s="24" t="n"/>
      <c r="E731" s="24" t="n"/>
      <c r="F731" s="44">
        <f>IF(E731="","",IFERROR(VLOOKUP(E731,Products!$A$5:$B$204,2,FALSE),"SKU not found"))</f>
        <v/>
      </c>
      <c r="G731" s="25" t="n"/>
      <c r="H731" s="30" t="n"/>
      <c r="I731" s="40">
        <f>IF(OR(E731="",G731=""),"",ROUND(G731*H731,2))</f>
        <v/>
      </c>
      <c r="J731" s="40">
        <f>IF(E731="","",IFERROR(VLOOKUP(E731,Products!$A$5:$F$204,6,FALSE),0))</f>
        <v/>
      </c>
      <c r="K731" s="40">
        <f>IF(I731="","",ROUND(G731*J731,2))</f>
        <v/>
      </c>
      <c r="L731" s="40">
        <f>IF(I731="","",I731-K731)</f>
        <v/>
      </c>
      <c r="M731" s="45">
        <f>IF(B731="","",YEAR(B731)*100+MONTH(B731))</f>
        <v/>
      </c>
    </row>
    <row r="732">
      <c r="A732" s="24" t="n"/>
      <c r="B732" s="43" t="n"/>
      <c r="C732" s="24" t="n"/>
      <c r="D732" s="24" t="n"/>
      <c r="E732" s="24" t="n"/>
      <c r="F732" s="44">
        <f>IF(E732="","",IFERROR(VLOOKUP(E732,Products!$A$5:$B$204,2,FALSE),"SKU not found"))</f>
        <v/>
      </c>
      <c r="G732" s="25" t="n"/>
      <c r="H732" s="30" t="n"/>
      <c r="I732" s="40">
        <f>IF(OR(E732="",G732=""),"",ROUND(G732*H732,2))</f>
        <v/>
      </c>
      <c r="J732" s="40">
        <f>IF(E732="","",IFERROR(VLOOKUP(E732,Products!$A$5:$F$204,6,FALSE),0))</f>
        <v/>
      </c>
      <c r="K732" s="40">
        <f>IF(I732="","",ROUND(G732*J732,2))</f>
        <v/>
      </c>
      <c r="L732" s="40">
        <f>IF(I732="","",I732-K732)</f>
        <v/>
      </c>
      <c r="M732" s="45">
        <f>IF(B732="","",YEAR(B732)*100+MONTH(B732))</f>
        <v/>
      </c>
    </row>
    <row r="733">
      <c r="A733" s="24" t="n"/>
      <c r="B733" s="43" t="n"/>
      <c r="C733" s="24" t="n"/>
      <c r="D733" s="24" t="n"/>
      <c r="E733" s="24" t="n"/>
      <c r="F733" s="44">
        <f>IF(E733="","",IFERROR(VLOOKUP(E733,Products!$A$5:$B$204,2,FALSE),"SKU not found"))</f>
        <v/>
      </c>
      <c r="G733" s="25" t="n"/>
      <c r="H733" s="30" t="n"/>
      <c r="I733" s="40">
        <f>IF(OR(E733="",G733=""),"",ROUND(G733*H733,2))</f>
        <v/>
      </c>
      <c r="J733" s="40">
        <f>IF(E733="","",IFERROR(VLOOKUP(E733,Products!$A$5:$F$204,6,FALSE),0))</f>
        <v/>
      </c>
      <c r="K733" s="40">
        <f>IF(I733="","",ROUND(G733*J733,2))</f>
        <v/>
      </c>
      <c r="L733" s="40">
        <f>IF(I733="","",I733-K733)</f>
        <v/>
      </c>
      <c r="M733" s="45">
        <f>IF(B733="","",YEAR(B733)*100+MONTH(B733))</f>
        <v/>
      </c>
    </row>
    <row r="734">
      <c r="A734" s="24" t="n"/>
      <c r="B734" s="43" t="n"/>
      <c r="C734" s="24" t="n"/>
      <c r="D734" s="24" t="n"/>
      <c r="E734" s="24" t="n"/>
      <c r="F734" s="44">
        <f>IF(E734="","",IFERROR(VLOOKUP(E734,Products!$A$5:$B$204,2,FALSE),"SKU not found"))</f>
        <v/>
      </c>
      <c r="G734" s="25" t="n"/>
      <c r="H734" s="30" t="n"/>
      <c r="I734" s="40">
        <f>IF(OR(E734="",G734=""),"",ROUND(G734*H734,2))</f>
        <v/>
      </c>
      <c r="J734" s="40">
        <f>IF(E734="","",IFERROR(VLOOKUP(E734,Products!$A$5:$F$204,6,FALSE),0))</f>
        <v/>
      </c>
      <c r="K734" s="40">
        <f>IF(I734="","",ROUND(G734*J734,2))</f>
        <v/>
      </c>
      <c r="L734" s="40">
        <f>IF(I734="","",I734-K734)</f>
        <v/>
      </c>
      <c r="M734" s="45">
        <f>IF(B734="","",YEAR(B734)*100+MONTH(B734))</f>
        <v/>
      </c>
    </row>
    <row r="735">
      <c r="A735" s="24" t="n"/>
      <c r="B735" s="43" t="n"/>
      <c r="C735" s="24" t="n"/>
      <c r="D735" s="24" t="n"/>
      <c r="E735" s="24" t="n"/>
      <c r="F735" s="44">
        <f>IF(E735="","",IFERROR(VLOOKUP(E735,Products!$A$5:$B$204,2,FALSE),"SKU not found"))</f>
        <v/>
      </c>
      <c r="G735" s="25" t="n"/>
      <c r="H735" s="30" t="n"/>
      <c r="I735" s="40">
        <f>IF(OR(E735="",G735=""),"",ROUND(G735*H735,2))</f>
        <v/>
      </c>
      <c r="J735" s="40">
        <f>IF(E735="","",IFERROR(VLOOKUP(E735,Products!$A$5:$F$204,6,FALSE),0))</f>
        <v/>
      </c>
      <c r="K735" s="40">
        <f>IF(I735="","",ROUND(G735*J735,2))</f>
        <v/>
      </c>
      <c r="L735" s="40">
        <f>IF(I735="","",I735-K735)</f>
        <v/>
      </c>
      <c r="M735" s="45">
        <f>IF(B735="","",YEAR(B735)*100+MONTH(B735))</f>
        <v/>
      </c>
    </row>
    <row r="736">
      <c r="A736" s="24" t="n"/>
      <c r="B736" s="43" t="n"/>
      <c r="C736" s="24" t="n"/>
      <c r="D736" s="24" t="n"/>
      <c r="E736" s="24" t="n"/>
      <c r="F736" s="44">
        <f>IF(E736="","",IFERROR(VLOOKUP(E736,Products!$A$5:$B$204,2,FALSE),"SKU not found"))</f>
        <v/>
      </c>
      <c r="G736" s="25" t="n"/>
      <c r="H736" s="30" t="n"/>
      <c r="I736" s="40">
        <f>IF(OR(E736="",G736=""),"",ROUND(G736*H736,2))</f>
        <v/>
      </c>
      <c r="J736" s="40">
        <f>IF(E736="","",IFERROR(VLOOKUP(E736,Products!$A$5:$F$204,6,FALSE),0))</f>
        <v/>
      </c>
      <c r="K736" s="40">
        <f>IF(I736="","",ROUND(G736*J736,2))</f>
        <v/>
      </c>
      <c r="L736" s="40">
        <f>IF(I736="","",I736-K736)</f>
        <v/>
      </c>
      <c r="M736" s="45">
        <f>IF(B736="","",YEAR(B736)*100+MONTH(B736))</f>
        <v/>
      </c>
    </row>
    <row r="737">
      <c r="A737" s="24" t="n"/>
      <c r="B737" s="43" t="n"/>
      <c r="C737" s="24" t="n"/>
      <c r="D737" s="24" t="n"/>
      <c r="E737" s="24" t="n"/>
      <c r="F737" s="44">
        <f>IF(E737="","",IFERROR(VLOOKUP(E737,Products!$A$5:$B$204,2,FALSE),"SKU not found"))</f>
        <v/>
      </c>
      <c r="G737" s="25" t="n"/>
      <c r="H737" s="30" t="n"/>
      <c r="I737" s="40">
        <f>IF(OR(E737="",G737=""),"",ROUND(G737*H737,2))</f>
        <v/>
      </c>
      <c r="J737" s="40">
        <f>IF(E737="","",IFERROR(VLOOKUP(E737,Products!$A$5:$F$204,6,FALSE),0))</f>
        <v/>
      </c>
      <c r="K737" s="40">
        <f>IF(I737="","",ROUND(G737*J737,2))</f>
        <v/>
      </c>
      <c r="L737" s="40">
        <f>IF(I737="","",I737-K737)</f>
        <v/>
      </c>
      <c r="M737" s="45">
        <f>IF(B737="","",YEAR(B737)*100+MONTH(B737))</f>
        <v/>
      </c>
    </row>
    <row r="738">
      <c r="A738" s="24" t="n"/>
      <c r="B738" s="43" t="n"/>
      <c r="C738" s="24" t="n"/>
      <c r="D738" s="24" t="n"/>
      <c r="E738" s="24" t="n"/>
      <c r="F738" s="44">
        <f>IF(E738="","",IFERROR(VLOOKUP(E738,Products!$A$5:$B$204,2,FALSE),"SKU not found"))</f>
        <v/>
      </c>
      <c r="G738" s="25" t="n"/>
      <c r="H738" s="30" t="n"/>
      <c r="I738" s="40">
        <f>IF(OR(E738="",G738=""),"",ROUND(G738*H738,2))</f>
        <v/>
      </c>
      <c r="J738" s="40">
        <f>IF(E738="","",IFERROR(VLOOKUP(E738,Products!$A$5:$F$204,6,FALSE),0))</f>
        <v/>
      </c>
      <c r="K738" s="40">
        <f>IF(I738="","",ROUND(G738*J738,2))</f>
        <v/>
      </c>
      <c r="L738" s="40">
        <f>IF(I738="","",I738-K738)</f>
        <v/>
      </c>
      <c r="M738" s="45">
        <f>IF(B738="","",YEAR(B738)*100+MONTH(B738))</f>
        <v/>
      </c>
    </row>
    <row r="739">
      <c r="A739" s="24" t="n"/>
      <c r="B739" s="43" t="n"/>
      <c r="C739" s="24" t="n"/>
      <c r="D739" s="24" t="n"/>
      <c r="E739" s="24" t="n"/>
      <c r="F739" s="44">
        <f>IF(E739="","",IFERROR(VLOOKUP(E739,Products!$A$5:$B$204,2,FALSE),"SKU not found"))</f>
        <v/>
      </c>
      <c r="G739" s="25" t="n"/>
      <c r="H739" s="30" t="n"/>
      <c r="I739" s="40">
        <f>IF(OR(E739="",G739=""),"",ROUND(G739*H739,2))</f>
        <v/>
      </c>
      <c r="J739" s="40">
        <f>IF(E739="","",IFERROR(VLOOKUP(E739,Products!$A$5:$F$204,6,FALSE),0))</f>
        <v/>
      </c>
      <c r="K739" s="40">
        <f>IF(I739="","",ROUND(G739*J739,2))</f>
        <v/>
      </c>
      <c r="L739" s="40">
        <f>IF(I739="","",I739-K739)</f>
        <v/>
      </c>
      <c r="M739" s="45">
        <f>IF(B739="","",YEAR(B739)*100+MONTH(B739))</f>
        <v/>
      </c>
    </row>
    <row r="740">
      <c r="A740" s="24" t="n"/>
      <c r="B740" s="43" t="n"/>
      <c r="C740" s="24" t="n"/>
      <c r="D740" s="24" t="n"/>
      <c r="E740" s="24" t="n"/>
      <c r="F740" s="44">
        <f>IF(E740="","",IFERROR(VLOOKUP(E740,Products!$A$5:$B$204,2,FALSE),"SKU not found"))</f>
        <v/>
      </c>
      <c r="G740" s="25" t="n"/>
      <c r="H740" s="30" t="n"/>
      <c r="I740" s="40">
        <f>IF(OR(E740="",G740=""),"",ROUND(G740*H740,2))</f>
        <v/>
      </c>
      <c r="J740" s="40">
        <f>IF(E740="","",IFERROR(VLOOKUP(E740,Products!$A$5:$F$204,6,FALSE),0))</f>
        <v/>
      </c>
      <c r="K740" s="40">
        <f>IF(I740="","",ROUND(G740*J740,2))</f>
        <v/>
      </c>
      <c r="L740" s="40">
        <f>IF(I740="","",I740-K740)</f>
        <v/>
      </c>
      <c r="M740" s="45">
        <f>IF(B740="","",YEAR(B740)*100+MONTH(B740))</f>
        <v/>
      </c>
    </row>
    <row r="741">
      <c r="A741" s="24" t="n"/>
      <c r="B741" s="43" t="n"/>
      <c r="C741" s="24" t="n"/>
      <c r="D741" s="24" t="n"/>
      <c r="E741" s="24" t="n"/>
      <c r="F741" s="44">
        <f>IF(E741="","",IFERROR(VLOOKUP(E741,Products!$A$5:$B$204,2,FALSE),"SKU not found"))</f>
        <v/>
      </c>
      <c r="G741" s="25" t="n"/>
      <c r="H741" s="30" t="n"/>
      <c r="I741" s="40">
        <f>IF(OR(E741="",G741=""),"",ROUND(G741*H741,2))</f>
        <v/>
      </c>
      <c r="J741" s="40">
        <f>IF(E741="","",IFERROR(VLOOKUP(E741,Products!$A$5:$F$204,6,FALSE),0))</f>
        <v/>
      </c>
      <c r="K741" s="40">
        <f>IF(I741="","",ROUND(G741*J741,2))</f>
        <v/>
      </c>
      <c r="L741" s="40">
        <f>IF(I741="","",I741-K741)</f>
        <v/>
      </c>
      <c r="M741" s="45">
        <f>IF(B741="","",YEAR(B741)*100+MONTH(B741))</f>
        <v/>
      </c>
    </row>
    <row r="742">
      <c r="A742" s="24" t="n"/>
      <c r="B742" s="43" t="n"/>
      <c r="C742" s="24" t="n"/>
      <c r="D742" s="24" t="n"/>
      <c r="E742" s="24" t="n"/>
      <c r="F742" s="44">
        <f>IF(E742="","",IFERROR(VLOOKUP(E742,Products!$A$5:$B$204,2,FALSE),"SKU not found"))</f>
        <v/>
      </c>
      <c r="G742" s="25" t="n"/>
      <c r="H742" s="30" t="n"/>
      <c r="I742" s="40">
        <f>IF(OR(E742="",G742=""),"",ROUND(G742*H742,2))</f>
        <v/>
      </c>
      <c r="J742" s="40">
        <f>IF(E742="","",IFERROR(VLOOKUP(E742,Products!$A$5:$F$204,6,FALSE),0))</f>
        <v/>
      </c>
      <c r="K742" s="40">
        <f>IF(I742="","",ROUND(G742*J742,2))</f>
        <v/>
      </c>
      <c r="L742" s="40">
        <f>IF(I742="","",I742-K742)</f>
        <v/>
      </c>
      <c r="M742" s="45">
        <f>IF(B742="","",YEAR(B742)*100+MONTH(B742))</f>
        <v/>
      </c>
    </row>
    <row r="743">
      <c r="A743" s="24" t="n"/>
      <c r="B743" s="43" t="n"/>
      <c r="C743" s="24" t="n"/>
      <c r="D743" s="24" t="n"/>
      <c r="E743" s="24" t="n"/>
      <c r="F743" s="44">
        <f>IF(E743="","",IFERROR(VLOOKUP(E743,Products!$A$5:$B$204,2,FALSE),"SKU not found"))</f>
        <v/>
      </c>
      <c r="G743" s="25" t="n"/>
      <c r="H743" s="30" t="n"/>
      <c r="I743" s="40">
        <f>IF(OR(E743="",G743=""),"",ROUND(G743*H743,2))</f>
        <v/>
      </c>
      <c r="J743" s="40">
        <f>IF(E743="","",IFERROR(VLOOKUP(E743,Products!$A$5:$F$204,6,FALSE),0))</f>
        <v/>
      </c>
      <c r="K743" s="40">
        <f>IF(I743="","",ROUND(G743*J743,2))</f>
        <v/>
      </c>
      <c r="L743" s="40">
        <f>IF(I743="","",I743-K743)</f>
        <v/>
      </c>
      <c r="M743" s="45">
        <f>IF(B743="","",YEAR(B743)*100+MONTH(B743))</f>
        <v/>
      </c>
    </row>
    <row r="744">
      <c r="A744" s="24" t="n"/>
      <c r="B744" s="43" t="n"/>
      <c r="C744" s="24" t="n"/>
      <c r="D744" s="24" t="n"/>
      <c r="E744" s="24" t="n"/>
      <c r="F744" s="44">
        <f>IF(E744="","",IFERROR(VLOOKUP(E744,Products!$A$5:$B$204,2,FALSE),"SKU not found"))</f>
        <v/>
      </c>
      <c r="G744" s="25" t="n"/>
      <c r="H744" s="30" t="n"/>
      <c r="I744" s="40">
        <f>IF(OR(E744="",G744=""),"",ROUND(G744*H744,2))</f>
        <v/>
      </c>
      <c r="J744" s="40">
        <f>IF(E744="","",IFERROR(VLOOKUP(E744,Products!$A$5:$F$204,6,FALSE),0))</f>
        <v/>
      </c>
      <c r="K744" s="40">
        <f>IF(I744="","",ROUND(G744*J744,2))</f>
        <v/>
      </c>
      <c r="L744" s="40">
        <f>IF(I744="","",I744-K744)</f>
        <v/>
      </c>
      <c r="M744" s="45">
        <f>IF(B744="","",YEAR(B744)*100+MONTH(B744))</f>
        <v/>
      </c>
    </row>
    <row r="745">
      <c r="A745" s="24" t="n"/>
      <c r="B745" s="43" t="n"/>
      <c r="C745" s="24" t="n"/>
      <c r="D745" s="24" t="n"/>
      <c r="E745" s="24" t="n"/>
      <c r="F745" s="44">
        <f>IF(E745="","",IFERROR(VLOOKUP(E745,Products!$A$5:$B$204,2,FALSE),"SKU not found"))</f>
        <v/>
      </c>
      <c r="G745" s="25" t="n"/>
      <c r="H745" s="30" t="n"/>
      <c r="I745" s="40">
        <f>IF(OR(E745="",G745=""),"",ROUND(G745*H745,2))</f>
        <v/>
      </c>
      <c r="J745" s="40">
        <f>IF(E745="","",IFERROR(VLOOKUP(E745,Products!$A$5:$F$204,6,FALSE),0))</f>
        <v/>
      </c>
      <c r="K745" s="40">
        <f>IF(I745="","",ROUND(G745*J745,2))</f>
        <v/>
      </c>
      <c r="L745" s="40">
        <f>IF(I745="","",I745-K745)</f>
        <v/>
      </c>
      <c r="M745" s="45">
        <f>IF(B745="","",YEAR(B745)*100+MONTH(B745))</f>
        <v/>
      </c>
    </row>
    <row r="746">
      <c r="A746" s="24" t="n"/>
      <c r="B746" s="43" t="n"/>
      <c r="C746" s="24" t="n"/>
      <c r="D746" s="24" t="n"/>
      <c r="E746" s="24" t="n"/>
      <c r="F746" s="44">
        <f>IF(E746="","",IFERROR(VLOOKUP(E746,Products!$A$5:$B$204,2,FALSE),"SKU not found"))</f>
        <v/>
      </c>
      <c r="G746" s="25" t="n"/>
      <c r="H746" s="30" t="n"/>
      <c r="I746" s="40">
        <f>IF(OR(E746="",G746=""),"",ROUND(G746*H746,2))</f>
        <v/>
      </c>
      <c r="J746" s="40">
        <f>IF(E746="","",IFERROR(VLOOKUP(E746,Products!$A$5:$F$204,6,FALSE),0))</f>
        <v/>
      </c>
      <c r="K746" s="40">
        <f>IF(I746="","",ROUND(G746*J746,2))</f>
        <v/>
      </c>
      <c r="L746" s="40">
        <f>IF(I746="","",I746-K746)</f>
        <v/>
      </c>
      <c r="M746" s="45">
        <f>IF(B746="","",YEAR(B746)*100+MONTH(B746))</f>
        <v/>
      </c>
    </row>
    <row r="747">
      <c r="A747" s="24" t="n"/>
      <c r="B747" s="43" t="n"/>
      <c r="C747" s="24" t="n"/>
      <c r="D747" s="24" t="n"/>
      <c r="E747" s="24" t="n"/>
      <c r="F747" s="44">
        <f>IF(E747="","",IFERROR(VLOOKUP(E747,Products!$A$5:$B$204,2,FALSE),"SKU not found"))</f>
        <v/>
      </c>
      <c r="G747" s="25" t="n"/>
      <c r="H747" s="30" t="n"/>
      <c r="I747" s="40">
        <f>IF(OR(E747="",G747=""),"",ROUND(G747*H747,2))</f>
        <v/>
      </c>
      <c r="J747" s="40">
        <f>IF(E747="","",IFERROR(VLOOKUP(E747,Products!$A$5:$F$204,6,FALSE),0))</f>
        <v/>
      </c>
      <c r="K747" s="40">
        <f>IF(I747="","",ROUND(G747*J747,2))</f>
        <v/>
      </c>
      <c r="L747" s="40">
        <f>IF(I747="","",I747-K747)</f>
        <v/>
      </c>
      <c r="M747" s="45">
        <f>IF(B747="","",YEAR(B747)*100+MONTH(B747))</f>
        <v/>
      </c>
    </row>
    <row r="748">
      <c r="A748" s="24" t="n"/>
      <c r="B748" s="43" t="n"/>
      <c r="C748" s="24" t="n"/>
      <c r="D748" s="24" t="n"/>
      <c r="E748" s="24" t="n"/>
      <c r="F748" s="44">
        <f>IF(E748="","",IFERROR(VLOOKUP(E748,Products!$A$5:$B$204,2,FALSE),"SKU not found"))</f>
        <v/>
      </c>
      <c r="G748" s="25" t="n"/>
      <c r="H748" s="30" t="n"/>
      <c r="I748" s="40">
        <f>IF(OR(E748="",G748=""),"",ROUND(G748*H748,2))</f>
        <v/>
      </c>
      <c r="J748" s="40">
        <f>IF(E748="","",IFERROR(VLOOKUP(E748,Products!$A$5:$F$204,6,FALSE),0))</f>
        <v/>
      </c>
      <c r="K748" s="40">
        <f>IF(I748="","",ROUND(G748*J748,2))</f>
        <v/>
      </c>
      <c r="L748" s="40">
        <f>IF(I748="","",I748-K748)</f>
        <v/>
      </c>
      <c r="M748" s="45">
        <f>IF(B748="","",YEAR(B748)*100+MONTH(B748))</f>
        <v/>
      </c>
    </row>
    <row r="749">
      <c r="A749" s="24" t="n"/>
      <c r="B749" s="43" t="n"/>
      <c r="C749" s="24" t="n"/>
      <c r="D749" s="24" t="n"/>
      <c r="E749" s="24" t="n"/>
      <c r="F749" s="44">
        <f>IF(E749="","",IFERROR(VLOOKUP(E749,Products!$A$5:$B$204,2,FALSE),"SKU not found"))</f>
        <v/>
      </c>
      <c r="G749" s="25" t="n"/>
      <c r="H749" s="30" t="n"/>
      <c r="I749" s="40">
        <f>IF(OR(E749="",G749=""),"",ROUND(G749*H749,2))</f>
        <v/>
      </c>
      <c r="J749" s="40">
        <f>IF(E749="","",IFERROR(VLOOKUP(E749,Products!$A$5:$F$204,6,FALSE),0))</f>
        <v/>
      </c>
      <c r="K749" s="40">
        <f>IF(I749="","",ROUND(G749*J749,2))</f>
        <v/>
      </c>
      <c r="L749" s="40">
        <f>IF(I749="","",I749-K749)</f>
        <v/>
      </c>
      <c r="M749" s="45">
        <f>IF(B749="","",YEAR(B749)*100+MONTH(B749))</f>
        <v/>
      </c>
    </row>
    <row r="750">
      <c r="A750" s="24" t="n"/>
      <c r="B750" s="43" t="n"/>
      <c r="C750" s="24" t="n"/>
      <c r="D750" s="24" t="n"/>
      <c r="E750" s="24" t="n"/>
      <c r="F750" s="44">
        <f>IF(E750="","",IFERROR(VLOOKUP(E750,Products!$A$5:$B$204,2,FALSE),"SKU not found"))</f>
        <v/>
      </c>
      <c r="G750" s="25" t="n"/>
      <c r="H750" s="30" t="n"/>
      <c r="I750" s="40">
        <f>IF(OR(E750="",G750=""),"",ROUND(G750*H750,2))</f>
        <v/>
      </c>
      <c r="J750" s="40">
        <f>IF(E750="","",IFERROR(VLOOKUP(E750,Products!$A$5:$F$204,6,FALSE),0))</f>
        <v/>
      </c>
      <c r="K750" s="40">
        <f>IF(I750="","",ROUND(G750*J750,2))</f>
        <v/>
      </c>
      <c r="L750" s="40">
        <f>IF(I750="","",I750-K750)</f>
        <v/>
      </c>
      <c r="M750" s="45">
        <f>IF(B750="","",YEAR(B750)*100+MONTH(B750))</f>
        <v/>
      </c>
    </row>
    <row r="751">
      <c r="A751" s="24" t="n"/>
      <c r="B751" s="43" t="n"/>
      <c r="C751" s="24" t="n"/>
      <c r="D751" s="24" t="n"/>
      <c r="E751" s="24" t="n"/>
      <c r="F751" s="44">
        <f>IF(E751="","",IFERROR(VLOOKUP(E751,Products!$A$5:$B$204,2,FALSE),"SKU not found"))</f>
        <v/>
      </c>
      <c r="G751" s="25" t="n"/>
      <c r="H751" s="30" t="n"/>
      <c r="I751" s="40">
        <f>IF(OR(E751="",G751=""),"",ROUND(G751*H751,2))</f>
        <v/>
      </c>
      <c r="J751" s="40">
        <f>IF(E751="","",IFERROR(VLOOKUP(E751,Products!$A$5:$F$204,6,FALSE),0))</f>
        <v/>
      </c>
      <c r="K751" s="40">
        <f>IF(I751="","",ROUND(G751*J751,2))</f>
        <v/>
      </c>
      <c r="L751" s="40">
        <f>IF(I751="","",I751-K751)</f>
        <v/>
      </c>
      <c r="M751" s="45">
        <f>IF(B751="","",YEAR(B751)*100+MONTH(B751))</f>
        <v/>
      </c>
    </row>
    <row r="752">
      <c r="A752" s="24" t="n"/>
      <c r="B752" s="43" t="n"/>
      <c r="C752" s="24" t="n"/>
      <c r="D752" s="24" t="n"/>
      <c r="E752" s="24" t="n"/>
      <c r="F752" s="44">
        <f>IF(E752="","",IFERROR(VLOOKUP(E752,Products!$A$5:$B$204,2,FALSE),"SKU not found"))</f>
        <v/>
      </c>
      <c r="G752" s="25" t="n"/>
      <c r="H752" s="30" t="n"/>
      <c r="I752" s="40">
        <f>IF(OR(E752="",G752=""),"",ROUND(G752*H752,2))</f>
        <v/>
      </c>
      <c r="J752" s="40">
        <f>IF(E752="","",IFERROR(VLOOKUP(E752,Products!$A$5:$F$204,6,FALSE),0))</f>
        <v/>
      </c>
      <c r="K752" s="40">
        <f>IF(I752="","",ROUND(G752*J752,2))</f>
        <v/>
      </c>
      <c r="L752" s="40">
        <f>IF(I752="","",I752-K752)</f>
        <v/>
      </c>
      <c r="M752" s="45">
        <f>IF(B752="","",YEAR(B752)*100+MONTH(B752))</f>
        <v/>
      </c>
    </row>
    <row r="753">
      <c r="A753" s="24" t="n"/>
      <c r="B753" s="43" t="n"/>
      <c r="C753" s="24" t="n"/>
      <c r="D753" s="24" t="n"/>
      <c r="E753" s="24" t="n"/>
      <c r="F753" s="44">
        <f>IF(E753="","",IFERROR(VLOOKUP(E753,Products!$A$5:$B$204,2,FALSE),"SKU not found"))</f>
        <v/>
      </c>
      <c r="G753" s="25" t="n"/>
      <c r="H753" s="30" t="n"/>
      <c r="I753" s="40">
        <f>IF(OR(E753="",G753=""),"",ROUND(G753*H753,2))</f>
        <v/>
      </c>
      <c r="J753" s="40">
        <f>IF(E753="","",IFERROR(VLOOKUP(E753,Products!$A$5:$F$204,6,FALSE),0))</f>
        <v/>
      </c>
      <c r="K753" s="40">
        <f>IF(I753="","",ROUND(G753*J753,2))</f>
        <v/>
      </c>
      <c r="L753" s="40">
        <f>IF(I753="","",I753-K753)</f>
        <v/>
      </c>
      <c r="M753" s="45">
        <f>IF(B753="","",YEAR(B753)*100+MONTH(B753))</f>
        <v/>
      </c>
    </row>
    <row r="754">
      <c r="A754" s="24" t="n"/>
      <c r="B754" s="43" t="n"/>
      <c r="C754" s="24" t="n"/>
      <c r="D754" s="24" t="n"/>
      <c r="E754" s="24" t="n"/>
      <c r="F754" s="44">
        <f>IF(E754="","",IFERROR(VLOOKUP(E754,Products!$A$5:$B$204,2,FALSE),"SKU not found"))</f>
        <v/>
      </c>
      <c r="G754" s="25" t="n"/>
      <c r="H754" s="30" t="n"/>
      <c r="I754" s="40">
        <f>IF(OR(E754="",G754=""),"",ROUND(G754*H754,2))</f>
        <v/>
      </c>
      <c r="J754" s="40">
        <f>IF(E754="","",IFERROR(VLOOKUP(E754,Products!$A$5:$F$204,6,FALSE),0))</f>
        <v/>
      </c>
      <c r="K754" s="40">
        <f>IF(I754="","",ROUND(G754*J754,2))</f>
        <v/>
      </c>
      <c r="L754" s="40">
        <f>IF(I754="","",I754-K754)</f>
        <v/>
      </c>
      <c r="M754" s="45">
        <f>IF(B754="","",YEAR(B754)*100+MONTH(B754))</f>
        <v/>
      </c>
    </row>
    <row r="755">
      <c r="A755" s="24" t="n"/>
      <c r="B755" s="43" t="n"/>
      <c r="C755" s="24" t="n"/>
      <c r="D755" s="24" t="n"/>
      <c r="E755" s="24" t="n"/>
      <c r="F755" s="44">
        <f>IF(E755="","",IFERROR(VLOOKUP(E755,Products!$A$5:$B$204,2,FALSE),"SKU not found"))</f>
        <v/>
      </c>
      <c r="G755" s="25" t="n"/>
      <c r="H755" s="30" t="n"/>
      <c r="I755" s="40">
        <f>IF(OR(E755="",G755=""),"",ROUND(G755*H755,2))</f>
        <v/>
      </c>
      <c r="J755" s="40">
        <f>IF(E755="","",IFERROR(VLOOKUP(E755,Products!$A$5:$F$204,6,FALSE),0))</f>
        <v/>
      </c>
      <c r="K755" s="40">
        <f>IF(I755="","",ROUND(G755*J755,2))</f>
        <v/>
      </c>
      <c r="L755" s="40">
        <f>IF(I755="","",I755-K755)</f>
        <v/>
      </c>
      <c r="M755" s="45">
        <f>IF(B755="","",YEAR(B755)*100+MONTH(B755))</f>
        <v/>
      </c>
    </row>
    <row r="756">
      <c r="A756" s="24" t="n"/>
      <c r="B756" s="43" t="n"/>
      <c r="C756" s="24" t="n"/>
      <c r="D756" s="24" t="n"/>
      <c r="E756" s="24" t="n"/>
      <c r="F756" s="44">
        <f>IF(E756="","",IFERROR(VLOOKUP(E756,Products!$A$5:$B$204,2,FALSE),"SKU not found"))</f>
        <v/>
      </c>
      <c r="G756" s="25" t="n"/>
      <c r="H756" s="30" t="n"/>
      <c r="I756" s="40">
        <f>IF(OR(E756="",G756=""),"",ROUND(G756*H756,2))</f>
        <v/>
      </c>
      <c r="J756" s="40">
        <f>IF(E756="","",IFERROR(VLOOKUP(E756,Products!$A$5:$F$204,6,FALSE),0))</f>
        <v/>
      </c>
      <c r="K756" s="40">
        <f>IF(I756="","",ROUND(G756*J756,2))</f>
        <v/>
      </c>
      <c r="L756" s="40">
        <f>IF(I756="","",I756-K756)</f>
        <v/>
      </c>
      <c r="M756" s="45">
        <f>IF(B756="","",YEAR(B756)*100+MONTH(B756))</f>
        <v/>
      </c>
    </row>
    <row r="757">
      <c r="A757" s="24" t="n"/>
      <c r="B757" s="43" t="n"/>
      <c r="C757" s="24" t="n"/>
      <c r="D757" s="24" t="n"/>
      <c r="E757" s="24" t="n"/>
      <c r="F757" s="44">
        <f>IF(E757="","",IFERROR(VLOOKUP(E757,Products!$A$5:$B$204,2,FALSE),"SKU not found"))</f>
        <v/>
      </c>
      <c r="G757" s="25" t="n"/>
      <c r="H757" s="30" t="n"/>
      <c r="I757" s="40">
        <f>IF(OR(E757="",G757=""),"",ROUND(G757*H757,2))</f>
        <v/>
      </c>
      <c r="J757" s="40">
        <f>IF(E757="","",IFERROR(VLOOKUP(E757,Products!$A$5:$F$204,6,FALSE),0))</f>
        <v/>
      </c>
      <c r="K757" s="40">
        <f>IF(I757="","",ROUND(G757*J757,2))</f>
        <v/>
      </c>
      <c r="L757" s="40">
        <f>IF(I757="","",I757-K757)</f>
        <v/>
      </c>
      <c r="M757" s="45">
        <f>IF(B757="","",YEAR(B757)*100+MONTH(B757))</f>
        <v/>
      </c>
    </row>
    <row r="758">
      <c r="A758" s="24" t="n"/>
      <c r="B758" s="43" t="n"/>
      <c r="C758" s="24" t="n"/>
      <c r="D758" s="24" t="n"/>
      <c r="E758" s="24" t="n"/>
      <c r="F758" s="44">
        <f>IF(E758="","",IFERROR(VLOOKUP(E758,Products!$A$5:$B$204,2,FALSE),"SKU not found"))</f>
        <v/>
      </c>
      <c r="G758" s="25" t="n"/>
      <c r="H758" s="30" t="n"/>
      <c r="I758" s="40">
        <f>IF(OR(E758="",G758=""),"",ROUND(G758*H758,2))</f>
        <v/>
      </c>
      <c r="J758" s="40">
        <f>IF(E758="","",IFERROR(VLOOKUP(E758,Products!$A$5:$F$204,6,FALSE),0))</f>
        <v/>
      </c>
      <c r="K758" s="40">
        <f>IF(I758="","",ROUND(G758*J758,2))</f>
        <v/>
      </c>
      <c r="L758" s="40">
        <f>IF(I758="","",I758-K758)</f>
        <v/>
      </c>
      <c r="M758" s="45">
        <f>IF(B758="","",YEAR(B758)*100+MONTH(B758))</f>
        <v/>
      </c>
    </row>
    <row r="759">
      <c r="A759" s="24" t="n"/>
      <c r="B759" s="43" t="n"/>
      <c r="C759" s="24" t="n"/>
      <c r="D759" s="24" t="n"/>
      <c r="E759" s="24" t="n"/>
      <c r="F759" s="44">
        <f>IF(E759="","",IFERROR(VLOOKUP(E759,Products!$A$5:$B$204,2,FALSE),"SKU not found"))</f>
        <v/>
      </c>
      <c r="G759" s="25" t="n"/>
      <c r="H759" s="30" t="n"/>
      <c r="I759" s="40">
        <f>IF(OR(E759="",G759=""),"",ROUND(G759*H759,2))</f>
        <v/>
      </c>
      <c r="J759" s="40">
        <f>IF(E759="","",IFERROR(VLOOKUP(E759,Products!$A$5:$F$204,6,FALSE),0))</f>
        <v/>
      </c>
      <c r="K759" s="40">
        <f>IF(I759="","",ROUND(G759*J759,2))</f>
        <v/>
      </c>
      <c r="L759" s="40">
        <f>IF(I759="","",I759-K759)</f>
        <v/>
      </c>
      <c r="M759" s="45">
        <f>IF(B759="","",YEAR(B759)*100+MONTH(B759))</f>
        <v/>
      </c>
    </row>
    <row r="760">
      <c r="A760" s="24" t="n"/>
      <c r="B760" s="43" t="n"/>
      <c r="C760" s="24" t="n"/>
      <c r="D760" s="24" t="n"/>
      <c r="E760" s="24" t="n"/>
      <c r="F760" s="44">
        <f>IF(E760="","",IFERROR(VLOOKUP(E760,Products!$A$5:$B$204,2,FALSE),"SKU not found"))</f>
        <v/>
      </c>
      <c r="G760" s="25" t="n"/>
      <c r="H760" s="30" t="n"/>
      <c r="I760" s="40">
        <f>IF(OR(E760="",G760=""),"",ROUND(G760*H760,2))</f>
        <v/>
      </c>
      <c r="J760" s="40">
        <f>IF(E760="","",IFERROR(VLOOKUP(E760,Products!$A$5:$F$204,6,FALSE),0))</f>
        <v/>
      </c>
      <c r="K760" s="40">
        <f>IF(I760="","",ROUND(G760*J760,2))</f>
        <v/>
      </c>
      <c r="L760" s="40">
        <f>IF(I760="","",I760-K760)</f>
        <v/>
      </c>
      <c r="M760" s="45">
        <f>IF(B760="","",YEAR(B760)*100+MONTH(B760))</f>
        <v/>
      </c>
    </row>
    <row r="761">
      <c r="A761" s="24" t="n"/>
      <c r="B761" s="43" t="n"/>
      <c r="C761" s="24" t="n"/>
      <c r="D761" s="24" t="n"/>
      <c r="E761" s="24" t="n"/>
      <c r="F761" s="44">
        <f>IF(E761="","",IFERROR(VLOOKUP(E761,Products!$A$5:$B$204,2,FALSE),"SKU not found"))</f>
        <v/>
      </c>
      <c r="G761" s="25" t="n"/>
      <c r="H761" s="30" t="n"/>
      <c r="I761" s="40">
        <f>IF(OR(E761="",G761=""),"",ROUND(G761*H761,2))</f>
        <v/>
      </c>
      <c r="J761" s="40">
        <f>IF(E761="","",IFERROR(VLOOKUP(E761,Products!$A$5:$F$204,6,FALSE),0))</f>
        <v/>
      </c>
      <c r="K761" s="40">
        <f>IF(I761="","",ROUND(G761*J761,2))</f>
        <v/>
      </c>
      <c r="L761" s="40">
        <f>IF(I761="","",I761-K761)</f>
        <v/>
      </c>
      <c r="M761" s="45">
        <f>IF(B761="","",YEAR(B761)*100+MONTH(B761))</f>
        <v/>
      </c>
    </row>
    <row r="762">
      <c r="A762" s="24" t="n"/>
      <c r="B762" s="43" t="n"/>
      <c r="C762" s="24" t="n"/>
      <c r="D762" s="24" t="n"/>
      <c r="E762" s="24" t="n"/>
      <c r="F762" s="44">
        <f>IF(E762="","",IFERROR(VLOOKUP(E762,Products!$A$5:$B$204,2,FALSE),"SKU not found"))</f>
        <v/>
      </c>
      <c r="G762" s="25" t="n"/>
      <c r="H762" s="30" t="n"/>
      <c r="I762" s="40">
        <f>IF(OR(E762="",G762=""),"",ROUND(G762*H762,2))</f>
        <v/>
      </c>
      <c r="J762" s="40">
        <f>IF(E762="","",IFERROR(VLOOKUP(E762,Products!$A$5:$F$204,6,FALSE),0))</f>
        <v/>
      </c>
      <c r="K762" s="40">
        <f>IF(I762="","",ROUND(G762*J762,2))</f>
        <v/>
      </c>
      <c r="L762" s="40">
        <f>IF(I762="","",I762-K762)</f>
        <v/>
      </c>
      <c r="M762" s="45">
        <f>IF(B762="","",YEAR(B762)*100+MONTH(B762))</f>
        <v/>
      </c>
    </row>
    <row r="763">
      <c r="A763" s="24" t="n"/>
      <c r="B763" s="43" t="n"/>
      <c r="C763" s="24" t="n"/>
      <c r="D763" s="24" t="n"/>
      <c r="E763" s="24" t="n"/>
      <c r="F763" s="44">
        <f>IF(E763="","",IFERROR(VLOOKUP(E763,Products!$A$5:$B$204,2,FALSE),"SKU not found"))</f>
        <v/>
      </c>
      <c r="G763" s="25" t="n"/>
      <c r="H763" s="30" t="n"/>
      <c r="I763" s="40">
        <f>IF(OR(E763="",G763=""),"",ROUND(G763*H763,2))</f>
        <v/>
      </c>
      <c r="J763" s="40">
        <f>IF(E763="","",IFERROR(VLOOKUP(E763,Products!$A$5:$F$204,6,FALSE),0))</f>
        <v/>
      </c>
      <c r="K763" s="40">
        <f>IF(I763="","",ROUND(G763*J763,2))</f>
        <v/>
      </c>
      <c r="L763" s="40">
        <f>IF(I763="","",I763-K763)</f>
        <v/>
      </c>
      <c r="M763" s="45">
        <f>IF(B763="","",YEAR(B763)*100+MONTH(B763))</f>
        <v/>
      </c>
    </row>
    <row r="764">
      <c r="A764" s="24" t="n"/>
      <c r="B764" s="43" t="n"/>
      <c r="C764" s="24" t="n"/>
      <c r="D764" s="24" t="n"/>
      <c r="E764" s="24" t="n"/>
      <c r="F764" s="44">
        <f>IF(E764="","",IFERROR(VLOOKUP(E764,Products!$A$5:$B$204,2,FALSE),"SKU not found"))</f>
        <v/>
      </c>
      <c r="G764" s="25" t="n"/>
      <c r="H764" s="30" t="n"/>
      <c r="I764" s="40">
        <f>IF(OR(E764="",G764=""),"",ROUND(G764*H764,2))</f>
        <v/>
      </c>
      <c r="J764" s="40">
        <f>IF(E764="","",IFERROR(VLOOKUP(E764,Products!$A$5:$F$204,6,FALSE),0))</f>
        <v/>
      </c>
      <c r="K764" s="40">
        <f>IF(I764="","",ROUND(G764*J764,2))</f>
        <v/>
      </c>
      <c r="L764" s="40">
        <f>IF(I764="","",I764-K764)</f>
        <v/>
      </c>
      <c r="M764" s="45">
        <f>IF(B764="","",YEAR(B764)*100+MONTH(B764))</f>
        <v/>
      </c>
    </row>
    <row r="765">
      <c r="A765" s="24" t="n"/>
      <c r="B765" s="43" t="n"/>
      <c r="C765" s="24" t="n"/>
      <c r="D765" s="24" t="n"/>
      <c r="E765" s="24" t="n"/>
      <c r="F765" s="44">
        <f>IF(E765="","",IFERROR(VLOOKUP(E765,Products!$A$5:$B$204,2,FALSE),"SKU not found"))</f>
        <v/>
      </c>
      <c r="G765" s="25" t="n"/>
      <c r="H765" s="30" t="n"/>
      <c r="I765" s="40">
        <f>IF(OR(E765="",G765=""),"",ROUND(G765*H765,2))</f>
        <v/>
      </c>
      <c r="J765" s="40">
        <f>IF(E765="","",IFERROR(VLOOKUP(E765,Products!$A$5:$F$204,6,FALSE),0))</f>
        <v/>
      </c>
      <c r="K765" s="40">
        <f>IF(I765="","",ROUND(G765*J765,2))</f>
        <v/>
      </c>
      <c r="L765" s="40">
        <f>IF(I765="","",I765-K765)</f>
        <v/>
      </c>
      <c r="M765" s="45">
        <f>IF(B765="","",YEAR(B765)*100+MONTH(B765))</f>
        <v/>
      </c>
    </row>
    <row r="766">
      <c r="A766" s="24" t="n"/>
      <c r="B766" s="43" t="n"/>
      <c r="C766" s="24" t="n"/>
      <c r="D766" s="24" t="n"/>
      <c r="E766" s="24" t="n"/>
      <c r="F766" s="44">
        <f>IF(E766="","",IFERROR(VLOOKUP(E766,Products!$A$5:$B$204,2,FALSE),"SKU not found"))</f>
        <v/>
      </c>
      <c r="G766" s="25" t="n"/>
      <c r="H766" s="30" t="n"/>
      <c r="I766" s="40">
        <f>IF(OR(E766="",G766=""),"",ROUND(G766*H766,2))</f>
        <v/>
      </c>
      <c r="J766" s="40">
        <f>IF(E766="","",IFERROR(VLOOKUP(E766,Products!$A$5:$F$204,6,FALSE),0))</f>
        <v/>
      </c>
      <c r="K766" s="40">
        <f>IF(I766="","",ROUND(G766*J766,2))</f>
        <v/>
      </c>
      <c r="L766" s="40">
        <f>IF(I766="","",I766-K766)</f>
        <v/>
      </c>
      <c r="M766" s="45">
        <f>IF(B766="","",YEAR(B766)*100+MONTH(B766))</f>
        <v/>
      </c>
    </row>
    <row r="767">
      <c r="A767" s="24" t="n"/>
      <c r="B767" s="43" t="n"/>
      <c r="C767" s="24" t="n"/>
      <c r="D767" s="24" t="n"/>
      <c r="E767" s="24" t="n"/>
      <c r="F767" s="44">
        <f>IF(E767="","",IFERROR(VLOOKUP(E767,Products!$A$5:$B$204,2,FALSE),"SKU not found"))</f>
        <v/>
      </c>
      <c r="G767" s="25" t="n"/>
      <c r="H767" s="30" t="n"/>
      <c r="I767" s="40">
        <f>IF(OR(E767="",G767=""),"",ROUND(G767*H767,2))</f>
        <v/>
      </c>
      <c r="J767" s="40">
        <f>IF(E767="","",IFERROR(VLOOKUP(E767,Products!$A$5:$F$204,6,FALSE),0))</f>
        <v/>
      </c>
      <c r="K767" s="40">
        <f>IF(I767="","",ROUND(G767*J767,2))</f>
        <v/>
      </c>
      <c r="L767" s="40">
        <f>IF(I767="","",I767-K767)</f>
        <v/>
      </c>
      <c r="M767" s="45">
        <f>IF(B767="","",YEAR(B767)*100+MONTH(B767))</f>
        <v/>
      </c>
    </row>
    <row r="768">
      <c r="A768" s="24" t="n"/>
      <c r="B768" s="43" t="n"/>
      <c r="C768" s="24" t="n"/>
      <c r="D768" s="24" t="n"/>
      <c r="E768" s="24" t="n"/>
      <c r="F768" s="44">
        <f>IF(E768="","",IFERROR(VLOOKUP(E768,Products!$A$5:$B$204,2,FALSE),"SKU not found"))</f>
        <v/>
      </c>
      <c r="G768" s="25" t="n"/>
      <c r="H768" s="30" t="n"/>
      <c r="I768" s="40">
        <f>IF(OR(E768="",G768=""),"",ROUND(G768*H768,2))</f>
        <v/>
      </c>
      <c r="J768" s="40">
        <f>IF(E768="","",IFERROR(VLOOKUP(E768,Products!$A$5:$F$204,6,FALSE),0))</f>
        <v/>
      </c>
      <c r="K768" s="40">
        <f>IF(I768="","",ROUND(G768*J768,2))</f>
        <v/>
      </c>
      <c r="L768" s="40">
        <f>IF(I768="","",I768-K768)</f>
        <v/>
      </c>
      <c r="M768" s="45">
        <f>IF(B768="","",YEAR(B768)*100+MONTH(B768))</f>
        <v/>
      </c>
    </row>
    <row r="769">
      <c r="A769" s="24" t="n"/>
      <c r="B769" s="43" t="n"/>
      <c r="C769" s="24" t="n"/>
      <c r="D769" s="24" t="n"/>
      <c r="E769" s="24" t="n"/>
      <c r="F769" s="44">
        <f>IF(E769="","",IFERROR(VLOOKUP(E769,Products!$A$5:$B$204,2,FALSE),"SKU not found"))</f>
        <v/>
      </c>
      <c r="G769" s="25" t="n"/>
      <c r="H769" s="30" t="n"/>
      <c r="I769" s="40">
        <f>IF(OR(E769="",G769=""),"",ROUND(G769*H769,2))</f>
        <v/>
      </c>
      <c r="J769" s="40">
        <f>IF(E769="","",IFERROR(VLOOKUP(E769,Products!$A$5:$F$204,6,FALSE),0))</f>
        <v/>
      </c>
      <c r="K769" s="40">
        <f>IF(I769="","",ROUND(G769*J769,2))</f>
        <v/>
      </c>
      <c r="L769" s="40">
        <f>IF(I769="","",I769-K769)</f>
        <v/>
      </c>
      <c r="M769" s="45">
        <f>IF(B769="","",YEAR(B769)*100+MONTH(B769))</f>
        <v/>
      </c>
    </row>
    <row r="770">
      <c r="A770" s="24" t="n"/>
      <c r="B770" s="43" t="n"/>
      <c r="C770" s="24" t="n"/>
      <c r="D770" s="24" t="n"/>
      <c r="E770" s="24" t="n"/>
      <c r="F770" s="44">
        <f>IF(E770="","",IFERROR(VLOOKUP(E770,Products!$A$5:$B$204,2,FALSE),"SKU not found"))</f>
        <v/>
      </c>
      <c r="G770" s="25" t="n"/>
      <c r="H770" s="30" t="n"/>
      <c r="I770" s="40">
        <f>IF(OR(E770="",G770=""),"",ROUND(G770*H770,2))</f>
        <v/>
      </c>
      <c r="J770" s="40">
        <f>IF(E770="","",IFERROR(VLOOKUP(E770,Products!$A$5:$F$204,6,FALSE),0))</f>
        <v/>
      </c>
      <c r="K770" s="40">
        <f>IF(I770="","",ROUND(G770*J770,2))</f>
        <v/>
      </c>
      <c r="L770" s="40">
        <f>IF(I770="","",I770-K770)</f>
        <v/>
      </c>
      <c r="M770" s="45">
        <f>IF(B770="","",YEAR(B770)*100+MONTH(B770))</f>
        <v/>
      </c>
    </row>
    <row r="771">
      <c r="A771" s="24" t="n"/>
      <c r="B771" s="43" t="n"/>
      <c r="C771" s="24" t="n"/>
      <c r="D771" s="24" t="n"/>
      <c r="E771" s="24" t="n"/>
      <c r="F771" s="44">
        <f>IF(E771="","",IFERROR(VLOOKUP(E771,Products!$A$5:$B$204,2,FALSE),"SKU not found"))</f>
        <v/>
      </c>
      <c r="G771" s="25" t="n"/>
      <c r="H771" s="30" t="n"/>
      <c r="I771" s="40">
        <f>IF(OR(E771="",G771=""),"",ROUND(G771*H771,2))</f>
        <v/>
      </c>
      <c r="J771" s="40">
        <f>IF(E771="","",IFERROR(VLOOKUP(E771,Products!$A$5:$F$204,6,FALSE),0))</f>
        <v/>
      </c>
      <c r="K771" s="40">
        <f>IF(I771="","",ROUND(G771*J771,2))</f>
        <v/>
      </c>
      <c r="L771" s="40">
        <f>IF(I771="","",I771-K771)</f>
        <v/>
      </c>
      <c r="M771" s="45">
        <f>IF(B771="","",YEAR(B771)*100+MONTH(B771))</f>
        <v/>
      </c>
    </row>
    <row r="772">
      <c r="A772" s="24" t="n"/>
      <c r="B772" s="43" t="n"/>
      <c r="C772" s="24" t="n"/>
      <c r="D772" s="24" t="n"/>
      <c r="E772" s="24" t="n"/>
      <c r="F772" s="44">
        <f>IF(E772="","",IFERROR(VLOOKUP(E772,Products!$A$5:$B$204,2,FALSE),"SKU not found"))</f>
        <v/>
      </c>
      <c r="G772" s="25" t="n"/>
      <c r="H772" s="30" t="n"/>
      <c r="I772" s="40">
        <f>IF(OR(E772="",G772=""),"",ROUND(G772*H772,2))</f>
        <v/>
      </c>
      <c r="J772" s="40">
        <f>IF(E772="","",IFERROR(VLOOKUP(E772,Products!$A$5:$F$204,6,FALSE),0))</f>
        <v/>
      </c>
      <c r="K772" s="40">
        <f>IF(I772="","",ROUND(G772*J772,2))</f>
        <v/>
      </c>
      <c r="L772" s="40">
        <f>IF(I772="","",I772-K772)</f>
        <v/>
      </c>
      <c r="M772" s="45">
        <f>IF(B772="","",YEAR(B772)*100+MONTH(B772))</f>
        <v/>
      </c>
    </row>
    <row r="773">
      <c r="A773" s="24" t="n"/>
      <c r="B773" s="43" t="n"/>
      <c r="C773" s="24" t="n"/>
      <c r="D773" s="24" t="n"/>
      <c r="E773" s="24" t="n"/>
      <c r="F773" s="44">
        <f>IF(E773="","",IFERROR(VLOOKUP(E773,Products!$A$5:$B$204,2,FALSE),"SKU not found"))</f>
        <v/>
      </c>
      <c r="G773" s="25" t="n"/>
      <c r="H773" s="30" t="n"/>
      <c r="I773" s="40">
        <f>IF(OR(E773="",G773=""),"",ROUND(G773*H773,2))</f>
        <v/>
      </c>
      <c r="J773" s="40">
        <f>IF(E773="","",IFERROR(VLOOKUP(E773,Products!$A$5:$F$204,6,FALSE),0))</f>
        <v/>
      </c>
      <c r="K773" s="40">
        <f>IF(I773="","",ROUND(G773*J773,2))</f>
        <v/>
      </c>
      <c r="L773" s="40">
        <f>IF(I773="","",I773-K773)</f>
        <v/>
      </c>
      <c r="M773" s="45">
        <f>IF(B773="","",YEAR(B773)*100+MONTH(B773))</f>
        <v/>
      </c>
    </row>
    <row r="774">
      <c r="A774" s="24" t="n"/>
      <c r="B774" s="43" t="n"/>
      <c r="C774" s="24" t="n"/>
      <c r="D774" s="24" t="n"/>
      <c r="E774" s="24" t="n"/>
      <c r="F774" s="44">
        <f>IF(E774="","",IFERROR(VLOOKUP(E774,Products!$A$5:$B$204,2,FALSE),"SKU not found"))</f>
        <v/>
      </c>
      <c r="G774" s="25" t="n"/>
      <c r="H774" s="30" t="n"/>
      <c r="I774" s="40">
        <f>IF(OR(E774="",G774=""),"",ROUND(G774*H774,2))</f>
        <v/>
      </c>
      <c r="J774" s="40">
        <f>IF(E774="","",IFERROR(VLOOKUP(E774,Products!$A$5:$F$204,6,FALSE),0))</f>
        <v/>
      </c>
      <c r="K774" s="40">
        <f>IF(I774="","",ROUND(G774*J774,2))</f>
        <v/>
      </c>
      <c r="L774" s="40">
        <f>IF(I774="","",I774-K774)</f>
        <v/>
      </c>
      <c r="M774" s="45">
        <f>IF(B774="","",YEAR(B774)*100+MONTH(B774))</f>
        <v/>
      </c>
    </row>
    <row r="775">
      <c r="A775" s="24" t="n"/>
      <c r="B775" s="43" t="n"/>
      <c r="C775" s="24" t="n"/>
      <c r="D775" s="24" t="n"/>
      <c r="E775" s="24" t="n"/>
      <c r="F775" s="44">
        <f>IF(E775="","",IFERROR(VLOOKUP(E775,Products!$A$5:$B$204,2,FALSE),"SKU not found"))</f>
        <v/>
      </c>
      <c r="G775" s="25" t="n"/>
      <c r="H775" s="30" t="n"/>
      <c r="I775" s="40">
        <f>IF(OR(E775="",G775=""),"",ROUND(G775*H775,2))</f>
        <v/>
      </c>
      <c r="J775" s="40">
        <f>IF(E775="","",IFERROR(VLOOKUP(E775,Products!$A$5:$F$204,6,FALSE),0))</f>
        <v/>
      </c>
      <c r="K775" s="40">
        <f>IF(I775="","",ROUND(G775*J775,2))</f>
        <v/>
      </c>
      <c r="L775" s="40">
        <f>IF(I775="","",I775-K775)</f>
        <v/>
      </c>
      <c r="M775" s="45">
        <f>IF(B775="","",YEAR(B775)*100+MONTH(B775))</f>
        <v/>
      </c>
    </row>
    <row r="776">
      <c r="A776" s="24" t="n"/>
      <c r="B776" s="43" t="n"/>
      <c r="C776" s="24" t="n"/>
      <c r="D776" s="24" t="n"/>
      <c r="E776" s="24" t="n"/>
      <c r="F776" s="44">
        <f>IF(E776="","",IFERROR(VLOOKUP(E776,Products!$A$5:$B$204,2,FALSE),"SKU not found"))</f>
        <v/>
      </c>
      <c r="G776" s="25" t="n"/>
      <c r="H776" s="30" t="n"/>
      <c r="I776" s="40">
        <f>IF(OR(E776="",G776=""),"",ROUND(G776*H776,2))</f>
        <v/>
      </c>
      <c r="J776" s="40">
        <f>IF(E776="","",IFERROR(VLOOKUP(E776,Products!$A$5:$F$204,6,FALSE),0))</f>
        <v/>
      </c>
      <c r="K776" s="40">
        <f>IF(I776="","",ROUND(G776*J776,2))</f>
        <v/>
      </c>
      <c r="L776" s="40">
        <f>IF(I776="","",I776-K776)</f>
        <v/>
      </c>
      <c r="M776" s="45">
        <f>IF(B776="","",YEAR(B776)*100+MONTH(B776))</f>
        <v/>
      </c>
    </row>
    <row r="777">
      <c r="A777" s="24" t="n"/>
      <c r="B777" s="43" t="n"/>
      <c r="C777" s="24" t="n"/>
      <c r="D777" s="24" t="n"/>
      <c r="E777" s="24" t="n"/>
      <c r="F777" s="44">
        <f>IF(E777="","",IFERROR(VLOOKUP(E777,Products!$A$5:$B$204,2,FALSE),"SKU not found"))</f>
        <v/>
      </c>
      <c r="G777" s="25" t="n"/>
      <c r="H777" s="30" t="n"/>
      <c r="I777" s="40">
        <f>IF(OR(E777="",G777=""),"",ROUND(G777*H777,2))</f>
        <v/>
      </c>
      <c r="J777" s="40">
        <f>IF(E777="","",IFERROR(VLOOKUP(E777,Products!$A$5:$F$204,6,FALSE),0))</f>
        <v/>
      </c>
      <c r="K777" s="40">
        <f>IF(I777="","",ROUND(G777*J777,2))</f>
        <v/>
      </c>
      <c r="L777" s="40">
        <f>IF(I777="","",I777-K777)</f>
        <v/>
      </c>
      <c r="M777" s="45">
        <f>IF(B777="","",YEAR(B777)*100+MONTH(B777))</f>
        <v/>
      </c>
    </row>
    <row r="778">
      <c r="A778" s="24" t="n"/>
      <c r="B778" s="43" t="n"/>
      <c r="C778" s="24" t="n"/>
      <c r="D778" s="24" t="n"/>
      <c r="E778" s="24" t="n"/>
      <c r="F778" s="44">
        <f>IF(E778="","",IFERROR(VLOOKUP(E778,Products!$A$5:$B$204,2,FALSE),"SKU not found"))</f>
        <v/>
      </c>
      <c r="G778" s="25" t="n"/>
      <c r="H778" s="30" t="n"/>
      <c r="I778" s="40">
        <f>IF(OR(E778="",G778=""),"",ROUND(G778*H778,2))</f>
        <v/>
      </c>
      <c r="J778" s="40">
        <f>IF(E778="","",IFERROR(VLOOKUP(E778,Products!$A$5:$F$204,6,FALSE),0))</f>
        <v/>
      </c>
      <c r="K778" s="40">
        <f>IF(I778="","",ROUND(G778*J778,2))</f>
        <v/>
      </c>
      <c r="L778" s="40">
        <f>IF(I778="","",I778-K778)</f>
        <v/>
      </c>
      <c r="M778" s="45">
        <f>IF(B778="","",YEAR(B778)*100+MONTH(B778))</f>
        <v/>
      </c>
    </row>
    <row r="779">
      <c r="A779" s="24" t="n"/>
      <c r="B779" s="43" t="n"/>
      <c r="C779" s="24" t="n"/>
      <c r="D779" s="24" t="n"/>
      <c r="E779" s="24" t="n"/>
      <c r="F779" s="44">
        <f>IF(E779="","",IFERROR(VLOOKUP(E779,Products!$A$5:$B$204,2,FALSE),"SKU not found"))</f>
        <v/>
      </c>
      <c r="G779" s="25" t="n"/>
      <c r="H779" s="30" t="n"/>
      <c r="I779" s="40">
        <f>IF(OR(E779="",G779=""),"",ROUND(G779*H779,2))</f>
        <v/>
      </c>
      <c r="J779" s="40">
        <f>IF(E779="","",IFERROR(VLOOKUP(E779,Products!$A$5:$F$204,6,FALSE),0))</f>
        <v/>
      </c>
      <c r="K779" s="40">
        <f>IF(I779="","",ROUND(G779*J779,2))</f>
        <v/>
      </c>
      <c r="L779" s="40">
        <f>IF(I779="","",I779-K779)</f>
        <v/>
      </c>
      <c r="M779" s="45">
        <f>IF(B779="","",YEAR(B779)*100+MONTH(B779))</f>
        <v/>
      </c>
    </row>
    <row r="780">
      <c r="A780" s="24" t="n"/>
      <c r="B780" s="43" t="n"/>
      <c r="C780" s="24" t="n"/>
      <c r="D780" s="24" t="n"/>
      <c r="E780" s="24" t="n"/>
      <c r="F780" s="44">
        <f>IF(E780="","",IFERROR(VLOOKUP(E780,Products!$A$5:$B$204,2,FALSE),"SKU not found"))</f>
        <v/>
      </c>
      <c r="G780" s="25" t="n"/>
      <c r="H780" s="30" t="n"/>
      <c r="I780" s="40">
        <f>IF(OR(E780="",G780=""),"",ROUND(G780*H780,2))</f>
        <v/>
      </c>
      <c r="J780" s="40">
        <f>IF(E780="","",IFERROR(VLOOKUP(E780,Products!$A$5:$F$204,6,FALSE),0))</f>
        <v/>
      </c>
      <c r="K780" s="40">
        <f>IF(I780="","",ROUND(G780*J780,2))</f>
        <v/>
      </c>
      <c r="L780" s="40">
        <f>IF(I780="","",I780-K780)</f>
        <v/>
      </c>
      <c r="M780" s="45">
        <f>IF(B780="","",YEAR(B780)*100+MONTH(B780))</f>
        <v/>
      </c>
    </row>
    <row r="781">
      <c r="A781" s="24" t="n"/>
      <c r="B781" s="43" t="n"/>
      <c r="C781" s="24" t="n"/>
      <c r="D781" s="24" t="n"/>
      <c r="E781" s="24" t="n"/>
      <c r="F781" s="44">
        <f>IF(E781="","",IFERROR(VLOOKUP(E781,Products!$A$5:$B$204,2,FALSE),"SKU not found"))</f>
        <v/>
      </c>
      <c r="G781" s="25" t="n"/>
      <c r="H781" s="30" t="n"/>
      <c r="I781" s="40">
        <f>IF(OR(E781="",G781=""),"",ROUND(G781*H781,2))</f>
        <v/>
      </c>
      <c r="J781" s="40">
        <f>IF(E781="","",IFERROR(VLOOKUP(E781,Products!$A$5:$F$204,6,FALSE),0))</f>
        <v/>
      </c>
      <c r="K781" s="40">
        <f>IF(I781="","",ROUND(G781*J781,2))</f>
        <v/>
      </c>
      <c r="L781" s="40">
        <f>IF(I781="","",I781-K781)</f>
        <v/>
      </c>
      <c r="M781" s="45">
        <f>IF(B781="","",YEAR(B781)*100+MONTH(B781))</f>
        <v/>
      </c>
    </row>
    <row r="782">
      <c r="A782" s="24" t="n"/>
      <c r="B782" s="43" t="n"/>
      <c r="C782" s="24" t="n"/>
      <c r="D782" s="24" t="n"/>
      <c r="E782" s="24" t="n"/>
      <c r="F782" s="44">
        <f>IF(E782="","",IFERROR(VLOOKUP(E782,Products!$A$5:$B$204,2,FALSE),"SKU not found"))</f>
        <v/>
      </c>
      <c r="G782" s="25" t="n"/>
      <c r="H782" s="30" t="n"/>
      <c r="I782" s="40">
        <f>IF(OR(E782="",G782=""),"",ROUND(G782*H782,2))</f>
        <v/>
      </c>
      <c r="J782" s="40">
        <f>IF(E782="","",IFERROR(VLOOKUP(E782,Products!$A$5:$F$204,6,FALSE),0))</f>
        <v/>
      </c>
      <c r="K782" s="40">
        <f>IF(I782="","",ROUND(G782*J782,2))</f>
        <v/>
      </c>
      <c r="L782" s="40">
        <f>IF(I782="","",I782-K782)</f>
        <v/>
      </c>
      <c r="M782" s="45">
        <f>IF(B782="","",YEAR(B782)*100+MONTH(B782))</f>
        <v/>
      </c>
    </row>
    <row r="783">
      <c r="A783" s="24" t="n"/>
      <c r="B783" s="43" t="n"/>
      <c r="C783" s="24" t="n"/>
      <c r="D783" s="24" t="n"/>
      <c r="E783" s="24" t="n"/>
      <c r="F783" s="44">
        <f>IF(E783="","",IFERROR(VLOOKUP(E783,Products!$A$5:$B$204,2,FALSE),"SKU not found"))</f>
        <v/>
      </c>
      <c r="G783" s="25" t="n"/>
      <c r="H783" s="30" t="n"/>
      <c r="I783" s="40">
        <f>IF(OR(E783="",G783=""),"",ROUND(G783*H783,2))</f>
        <v/>
      </c>
      <c r="J783" s="40">
        <f>IF(E783="","",IFERROR(VLOOKUP(E783,Products!$A$5:$F$204,6,FALSE),0))</f>
        <v/>
      </c>
      <c r="K783" s="40">
        <f>IF(I783="","",ROUND(G783*J783,2))</f>
        <v/>
      </c>
      <c r="L783" s="40">
        <f>IF(I783="","",I783-K783)</f>
        <v/>
      </c>
      <c r="M783" s="45">
        <f>IF(B783="","",YEAR(B783)*100+MONTH(B783))</f>
        <v/>
      </c>
    </row>
    <row r="784">
      <c r="A784" s="24" t="n"/>
      <c r="B784" s="43" t="n"/>
      <c r="C784" s="24" t="n"/>
      <c r="D784" s="24" t="n"/>
      <c r="E784" s="24" t="n"/>
      <c r="F784" s="44">
        <f>IF(E784="","",IFERROR(VLOOKUP(E784,Products!$A$5:$B$204,2,FALSE),"SKU not found"))</f>
        <v/>
      </c>
      <c r="G784" s="25" t="n"/>
      <c r="H784" s="30" t="n"/>
      <c r="I784" s="40">
        <f>IF(OR(E784="",G784=""),"",ROUND(G784*H784,2))</f>
        <v/>
      </c>
      <c r="J784" s="40">
        <f>IF(E784="","",IFERROR(VLOOKUP(E784,Products!$A$5:$F$204,6,FALSE),0))</f>
        <v/>
      </c>
      <c r="K784" s="40">
        <f>IF(I784="","",ROUND(G784*J784,2))</f>
        <v/>
      </c>
      <c r="L784" s="40">
        <f>IF(I784="","",I784-K784)</f>
        <v/>
      </c>
      <c r="M784" s="45">
        <f>IF(B784="","",YEAR(B784)*100+MONTH(B784))</f>
        <v/>
      </c>
    </row>
    <row r="785">
      <c r="A785" s="24" t="n"/>
      <c r="B785" s="43" t="n"/>
      <c r="C785" s="24" t="n"/>
      <c r="D785" s="24" t="n"/>
      <c r="E785" s="24" t="n"/>
      <c r="F785" s="44">
        <f>IF(E785="","",IFERROR(VLOOKUP(E785,Products!$A$5:$B$204,2,FALSE),"SKU not found"))</f>
        <v/>
      </c>
      <c r="G785" s="25" t="n"/>
      <c r="H785" s="30" t="n"/>
      <c r="I785" s="40">
        <f>IF(OR(E785="",G785=""),"",ROUND(G785*H785,2))</f>
        <v/>
      </c>
      <c r="J785" s="40">
        <f>IF(E785="","",IFERROR(VLOOKUP(E785,Products!$A$5:$F$204,6,FALSE),0))</f>
        <v/>
      </c>
      <c r="K785" s="40">
        <f>IF(I785="","",ROUND(G785*J785,2))</f>
        <v/>
      </c>
      <c r="L785" s="40">
        <f>IF(I785="","",I785-K785)</f>
        <v/>
      </c>
      <c r="M785" s="45">
        <f>IF(B785="","",YEAR(B785)*100+MONTH(B785))</f>
        <v/>
      </c>
    </row>
    <row r="786">
      <c r="A786" s="24" t="n"/>
      <c r="B786" s="43" t="n"/>
      <c r="C786" s="24" t="n"/>
      <c r="D786" s="24" t="n"/>
      <c r="E786" s="24" t="n"/>
      <c r="F786" s="44">
        <f>IF(E786="","",IFERROR(VLOOKUP(E786,Products!$A$5:$B$204,2,FALSE),"SKU not found"))</f>
        <v/>
      </c>
      <c r="G786" s="25" t="n"/>
      <c r="H786" s="30" t="n"/>
      <c r="I786" s="40">
        <f>IF(OR(E786="",G786=""),"",ROUND(G786*H786,2))</f>
        <v/>
      </c>
      <c r="J786" s="40">
        <f>IF(E786="","",IFERROR(VLOOKUP(E786,Products!$A$5:$F$204,6,FALSE),0))</f>
        <v/>
      </c>
      <c r="K786" s="40">
        <f>IF(I786="","",ROUND(G786*J786,2))</f>
        <v/>
      </c>
      <c r="L786" s="40">
        <f>IF(I786="","",I786-K786)</f>
        <v/>
      </c>
      <c r="M786" s="45">
        <f>IF(B786="","",YEAR(B786)*100+MONTH(B786))</f>
        <v/>
      </c>
    </row>
    <row r="787">
      <c r="A787" s="24" t="n"/>
      <c r="B787" s="43" t="n"/>
      <c r="C787" s="24" t="n"/>
      <c r="D787" s="24" t="n"/>
      <c r="E787" s="24" t="n"/>
      <c r="F787" s="44">
        <f>IF(E787="","",IFERROR(VLOOKUP(E787,Products!$A$5:$B$204,2,FALSE),"SKU not found"))</f>
        <v/>
      </c>
      <c r="G787" s="25" t="n"/>
      <c r="H787" s="30" t="n"/>
      <c r="I787" s="40">
        <f>IF(OR(E787="",G787=""),"",ROUND(G787*H787,2))</f>
        <v/>
      </c>
      <c r="J787" s="40">
        <f>IF(E787="","",IFERROR(VLOOKUP(E787,Products!$A$5:$F$204,6,FALSE),0))</f>
        <v/>
      </c>
      <c r="K787" s="40">
        <f>IF(I787="","",ROUND(G787*J787,2))</f>
        <v/>
      </c>
      <c r="L787" s="40">
        <f>IF(I787="","",I787-K787)</f>
        <v/>
      </c>
      <c r="M787" s="45">
        <f>IF(B787="","",YEAR(B787)*100+MONTH(B787))</f>
        <v/>
      </c>
    </row>
    <row r="788">
      <c r="A788" s="24" t="n"/>
      <c r="B788" s="43" t="n"/>
      <c r="C788" s="24" t="n"/>
      <c r="D788" s="24" t="n"/>
      <c r="E788" s="24" t="n"/>
      <c r="F788" s="44">
        <f>IF(E788="","",IFERROR(VLOOKUP(E788,Products!$A$5:$B$204,2,FALSE),"SKU not found"))</f>
        <v/>
      </c>
      <c r="G788" s="25" t="n"/>
      <c r="H788" s="30" t="n"/>
      <c r="I788" s="40">
        <f>IF(OR(E788="",G788=""),"",ROUND(G788*H788,2))</f>
        <v/>
      </c>
      <c r="J788" s="40">
        <f>IF(E788="","",IFERROR(VLOOKUP(E788,Products!$A$5:$F$204,6,FALSE),0))</f>
        <v/>
      </c>
      <c r="K788" s="40">
        <f>IF(I788="","",ROUND(G788*J788,2))</f>
        <v/>
      </c>
      <c r="L788" s="40">
        <f>IF(I788="","",I788-K788)</f>
        <v/>
      </c>
      <c r="M788" s="45">
        <f>IF(B788="","",YEAR(B788)*100+MONTH(B788))</f>
        <v/>
      </c>
    </row>
    <row r="789">
      <c r="A789" s="24" t="n"/>
      <c r="B789" s="43" t="n"/>
      <c r="C789" s="24" t="n"/>
      <c r="D789" s="24" t="n"/>
      <c r="E789" s="24" t="n"/>
      <c r="F789" s="44">
        <f>IF(E789="","",IFERROR(VLOOKUP(E789,Products!$A$5:$B$204,2,FALSE),"SKU not found"))</f>
        <v/>
      </c>
      <c r="G789" s="25" t="n"/>
      <c r="H789" s="30" t="n"/>
      <c r="I789" s="40">
        <f>IF(OR(E789="",G789=""),"",ROUND(G789*H789,2))</f>
        <v/>
      </c>
      <c r="J789" s="40">
        <f>IF(E789="","",IFERROR(VLOOKUP(E789,Products!$A$5:$F$204,6,FALSE),0))</f>
        <v/>
      </c>
      <c r="K789" s="40">
        <f>IF(I789="","",ROUND(G789*J789,2))</f>
        <v/>
      </c>
      <c r="L789" s="40">
        <f>IF(I789="","",I789-K789)</f>
        <v/>
      </c>
      <c r="M789" s="45">
        <f>IF(B789="","",YEAR(B789)*100+MONTH(B789))</f>
        <v/>
      </c>
    </row>
    <row r="790">
      <c r="A790" s="24" t="n"/>
      <c r="B790" s="43" t="n"/>
      <c r="C790" s="24" t="n"/>
      <c r="D790" s="24" t="n"/>
      <c r="E790" s="24" t="n"/>
      <c r="F790" s="44">
        <f>IF(E790="","",IFERROR(VLOOKUP(E790,Products!$A$5:$B$204,2,FALSE),"SKU not found"))</f>
        <v/>
      </c>
      <c r="G790" s="25" t="n"/>
      <c r="H790" s="30" t="n"/>
      <c r="I790" s="40">
        <f>IF(OR(E790="",G790=""),"",ROUND(G790*H790,2))</f>
        <v/>
      </c>
      <c r="J790" s="40">
        <f>IF(E790="","",IFERROR(VLOOKUP(E790,Products!$A$5:$F$204,6,FALSE),0))</f>
        <v/>
      </c>
      <c r="K790" s="40">
        <f>IF(I790="","",ROUND(G790*J790,2))</f>
        <v/>
      </c>
      <c r="L790" s="40">
        <f>IF(I790="","",I790-K790)</f>
        <v/>
      </c>
      <c r="M790" s="45">
        <f>IF(B790="","",YEAR(B790)*100+MONTH(B790))</f>
        <v/>
      </c>
    </row>
    <row r="791">
      <c r="A791" s="24" t="n"/>
      <c r="B791" s="43" t="n"/>
      <c r="C791" s="24" t="n"/>
      <c r="D791" s="24" t="n"/>
      <c r="E791" s="24" t="n"/>
      <c r="F791" s="44">
        <f>IF(E791="","",IFERROR(VLOOKUP(E791,Products!$A$5:$B$204,2,FALSE),"SKU not found"))</f>
        <v/>
      </c>
      <c r="G791" s="25" t="n"/>
      <c r="H791" s="30" t="n"/>
      <c r="I791" s="40">
        <f>IF(OR(E791="",G791=""),"",ROUND(G791*H791,2))</f>
        <v/>
      </c>
      <c r="J791" s="40">
        <f>IF(E791="","",IFERROR(VLOOKUP(E791,Products!$A$5:$F$204,6,FALSE),0))</f>
        <v/>
      </c>
      <c r="K791" s="40">
        <f>IF(I791="","",ROUND(G791*J791,2))</f>
        <v/>
      </c>
      <c r="L791" s="40">
        <f>IF(I791="","",I791-K791)</f>
        <v/>
      </c>
      <c r="M791" s="45">
        <f>IF(B791="","",YEAR(B791)*100+MONTH(B791))</f>
        <v/>
      </c>
    </row>
    <row r="792">
      <c r="A792" s="24" t="n"/>
      <c r="B792" s="43" t="n"/>
      <c r="C792" s="24" t="n"/>
      <c r="D792" s="24" t="n"/>
      <c r="E792" s="24" t="n"/>
      <c r="F792" s="44">
        <f>IF(E792="","",IFERROR(VLOOKUP(E792,Products!$A$5:$B$204,2,FALSE),"SKU not found"))</f>
        <v/>
      </c>
      <c r="G792" s="25" t="n"/>
      <c r="H792" s="30" t="n"/>
      <c r="I792" s="40">
        <f>IF(OR(E792="",G792=""),"",ROUND(G792*H792,2))</f>
        <v/>
      </c>
      <c r="J792" s="40">
        <f>IF(E792="","",IFERROR(VLOOKUP(E792,Products!$A$5:$F$204,6,FALSE),0))</f>
        <v/>
      </c>
      <c r="K792" s="40">
        <f>IF(I792="","",ROUND(G792*J792,2))</f>
        <v/>
      </c>
      <c r="L792" s="40">
        <f>IF(I792="","",I792-K792)</f>
        <v/>
      </c>
      <c r="M792" s="45">
        <f>IF(B792="","",YEAR(B792)*100+MONTH(B792))</f>
        <v/>
      </c>
    </row>
    <row r="793">
      <c r="A793" s="24" t="n"/>
      <c r="B793" s="43" t="n"/>
      <c r="C793" s="24" t="n"/>
      <c r="D793" s="24" t="n"/>
      <c r="E793" s="24" t="n"/>
      <c r="F793" s="44">
        <f>IF(E793="","",IFERROR(VLOOKUP(E793,Products!$A$5:$B$204,2,FALSE),"SKU not found"))</f>
        <v/>
      </c>
      <c r="G793" s="25" t="n"/>
      <c r="H793" s="30" t="n"/>
      <c r="I793" s="40">
        <f>IF(OR(E793="",G793=""),"",ROUND(G793*H793,2))</f>
        <v/>
      </c>
      <c r="J793" s="40">
        <f>IF(E793="","",IFERROR(VLOOKUP(E793,Products!$A$5:$F$204,6,FALSE),0))</f>
        <v/>
      </c>
      <c r="K793" s="40">
        <f>IF(I793="","",ROUND(G793*J793,2))</f>
        <v/>
      </c>
      <c r="L793" s="40">
        <f>IF(I793="","",I793-K793)</f>
        <v/>
      </c>
      <c r="M793" s="45">
        <f>IF(B793="","",YEAR(B793)*100+MONTH(B793))</f>
        <v/>
      </c>
    </row>
    <row r="794">
      <c r="A794" s="24" t="n"/>
      <c r="B794" s="43" t="n"/>
      <c r="C794" s="24" t="n"/>
      <c r="D794" s="24" t="n"/>
      <c r="E794" s="24" t="n"/>
      <c r="F794" s="44">
        <f>IF(E794="","",IFERROR(VLOOKUP(E794,Products!$A$5:$B$204,2,FALSE),"SKU not found"))</f>
        <v/>
      </c>
      <c r="G794" s="25" t="n"/>
      <c r="H794" s="30" t="n"/>
      <c r="I794" s="40">
        <f>IF(OR(E794="",G794=""),"",ROUND(G794*H794,2))</f>
        <v/>
      </c>
      <c r="J794" s="40">
        <f>IF(E794="","",IFERROR(VLOOKUP(E794,Products!$A$5:$F$204,6,FALSE),0))</f>
        <v/>
      </c>
      <c r="K794" s="40">
        <f>IF(I794="","",ROUND(G794*J794,2))</f>
        <v/>
      </c>
      <c r="L794" s="40">
        <f>IF(I794="","",I794-K794)</f>
        <v/>
      </c>
      <c r="M794" s="45">
        <f>IF(B794="","",YEAR(B794)*100+MONTH(B794))</f>
        <v/>
      </c>
    </row>
    <row r="795">
      <c r="A795" s="24" t="n"/>
      <c r="B795" s="43" t="n"/>
      <c r="C795" s="24" t="n"/>
      <c r="D795" s="24" t="n"/>
      <c r="E795" s="24" t="n"/>
      <c r="F795" s="44">
        <f>IF(E795="","",IFERROR(VLOOKUP(E795,Products!$A$5:$B$204,2,FALSE),"SKU not found"))</f>
        <v/>
      </c>
      <c r="G795" s="25" t="n"/>
      <c r="H795" s="30" t="n"/>
      <c r="I795" s="40">
        <f>IF(OR(E795="",G795=""),"",ROUND(G795*H795,2))</f>
        <v/>
      </c>
      <c r="J795" s="40">
        <f>IF(E795="","",IFERROR(VLOOKUP(E795,Products!$A$5:$F$204,6,FALSE),0))</f>
        <v/>
      </c>
      <c r="K795" s="40">
        <f>IF(I795="","",ROUND(G795*J795,2))</f>
        <v/>
      </c>
      <c r="L795" s="40">
        <f>IF(I795="","",I795-K795)</f>
        <v/>
      </c>
      <c r="M795" s="45">
        <f>IF(B795="","",YEAR(B795)*100+MONTH(B795))</f>
        <v/>
      </c>
    </row>
    <row r="796">
      <c r="A796" s="24" t="n"/>
      <c r="B796" s="43" t="n"/>
      <c r="C796" s="24" t="n"/>
      <c r="D796" s="24" t="n"/>
      <c r="E796" s="24" t="n"/>
      <c r="F796" s="44">
        <f>IF(E796="","",IFERROR(VLOOKUP(E796,Products!$A$5:$B$204,2,FALSE),"SKU not found"))</f>
        <v/>
      </c>
      <c r="G796" s="25" t="n"/>
      <c r="H796" s="30" t="n"/>
      <c r="I796" s="40">
        <f>IF(OR(E796="",G796=""),"",ROUND(G796*H796,2))</f>
        <v/>
      </c>
      <c r="J796" s="40">
        <f>IF(E796="","",IFERROR(VLOOKUP(E796,Products!$A$5:$F$204,6,FALSE),0))</f>
        <v/>
      </c>
      <c r="K796" s="40">
        <f>IF(I796="","",ROUND(G796*J796,2))</f>
        <v/>
      </c>
      <c r="L796" s="40">
        <f>IF(I796="","",I796-K796)</f>
        <v/>
      </c>
      <c r="M796" s="45">
        <f>IF(B796="","",YEAR(B796)*100+MONTH(B796))</f>
        <v/>
      </c>
    </row>
    <row r="797">
      <c r="A797" s="24" t="n"/>
      <c r="B797" s="43" t="n"/>
      <c r="C797" s="24" t="n"/>
      <c r="D797" s="24" t="n"/>
      <c r="E797" s="24" t="n"/>
      <c r="F797" s="44">
        <f>IF(E797="","",IFERROR(VLOOKUP(E797,Products!$A$5:$B$204,2,FALSE),"SKU not found"))</f>
        <v/>
      </c>
      <c r="G797" s="25" t="n"/>
      <c r="H797" s="30" t="n"/>
      <c r="I797" s="40">
        <f>IF(OR(E797="",G797=""),"",ROUND(G797*H797,2))</f>
        <v/>
      </c>
      <c r="J797" s="40">
        <f>IF(E797="","",IFERROR(VLOOKUP(E797,Products!$A$5:$F$204,6,FALSE),0))</f>
        <v/>
      </c>
      <c r="K797" s="40">
        <f>IF(I797="","",ROUND(G797*J797,2))</f>
        <v/>
      </c>
      <c r="L797" s="40">
        <f>IF(I797="","",I797-K797)</f>
        <v/>
      </c>
      <c r="M797" s="45">
        <f>IF(B797="","",YEAR(B797)*100+MONTH(B797))</f>
        <v/>
      </c>
    </row>
    <row r="798">
      <c r="A798" s="24" t="n"/>
      <c r="B798" s="43" t="n"/>
      <c r="C798" s="24" t="n"/>
      <c r="D798" s="24" t="n"/>
      <c r="E798" s="24" t="n"/>
      <c r="F798" s="44">
        <f>IF(E798="","",IFERROR(VLOOKUP(E798,Products!$A$5:$B$204,2,FALSE),"SKU not found"))</f>
        <v/>
      </c>
      <c r="G798" s="25" t="n"/>
      <c r="H798" s="30" t="n"/>
      <c r="I798" s="40">
        <f>IF(OR(E798="",G798=""),"",ROUND(G798*H798,2))</f>
        <v/>
      </c>
      <c r="J798" s="40">
        <f>IF(E798="","",IFERROR(VLOOKUP(E798,Products!$A$5:$F$204,6,FALSE),0))</f>
        <v/>
      </c>
      <c r="K798" s="40">
        <f>IF(I798="","",ROUND(G798*J798,2))</f>
        <v/>
      </c>
      <c r="L798" s="40">
        <f>IF(I798="","",I798-K798)</f>
        <v/>
      </c>
      <c r="M798" s="45">
        <f>IF(B798="","",YEAR(B798)*100+MONTH(B798))</f>
        <v/>
      </c>
    </row>
    <row r="799">
      <c r="A799" s="24" t="n"/>
      <c r="B799" s="43" t="n"/>
      <c r="C799" s="24" t="n"/>
      <c r="D799" s="24" t="n"/>
      <c r="E799" s="24" t="n"/>
      <c r="F799" s="44">
        <f>IF(E799="","",IFERROR(VLOOKUP(E799,Products!$A$5:$B$204,2,FALSE),"SKU not found"))</f>
        <v/>
      </c>
      <c r="G799" s="25" t="n"/>
      <c r="H799" s="30" t="n"/>
      <c r="I799" s="40">
        <f>IF(OR(E799="",G799=""),"",ROUND(G799*H799,2))</f>
        <v/>
      </c>
      <c r="J799" s="40">
        <f>IF(E799="","",IFERROR(VLOOKUP(E799,Products!$A$5:$F$204,6,FALSE),0))</f>
        <v/>
      </c>
      <c r="K799" s="40">
        <f>IF(I799="","",ROUND(G799*J799,2))</f>
        <v/>
      </c>
      <c r="L799" s="40">
        <f>IF(I799="","",I799-K799)</f>
        <v/>
      </c>
      <c r="M799" s="45">
        <f>IF(B799="","",YEAR(B799)*100+MONTH(B799))</f>
        <v/>
      </c>
    </row>
    <row r="800">
      <c r="A800" s="24" t="n"/>
      <c r="B800" s="43" t="n"/>
      <c r="C800" s="24" t="n"/>
      <c r="D800" s="24" t="n"/>
      <c r="E800" s="24" t="n"/>
      <c r="F800" s="44">
        <f>IF(E800="","",IFERROR(VLOOKUP(E800,Products!$A$5:$B$204,2,FALSE),"SKU not found"))</f>
        <v/>
      </c>
      <c r="G800" s="25" t="n"/>
      <c r="H800" s="30" t="n"/>
      <c r="I800" s="40">
        <f>IF(OR(E800="",G800=""),"",ROUND(G800*H800,2))</f>
        <v/>
      </c>
      <c r="J800" s="40">
        <f>IF(E800="","",IFERROR(VLOOKUP(E800,Products!$A$5:$F$204,6,FALSE),0))</f>
        <v/>
      </c>
      <c r="K800" s="40">
        <f>IF(I800="","",ROUND(G800*J800,2))</f>
        <v/>
      </c>
      <c r="L800" s="40">
        <f>IF(I800="","",I800-K800)</f>
        <v/>
      </c>
      <c r="M800" s="45">
        <f>IF(B800="","",YEAR(B800)*100+MONTH(B800))</f>
        <v/>
      </c>
    </row>
    <row r="801">
      <c r="A801" s="24" t="n"/>
      <c r="B801" s="43" t="n"/>
      <c r="C801" s="24" t="n"/>
      <c r="D801" s="24" t="n"/>
      <c r="E801" s="24" t="n"/>
      <c r="F801" s="44">
        <f>IF(E801="","",IFERROR(VLOOKUP(E801,Products!$A$5:$B$204,2,FALSE),"SKU not found"))</f>
        <v/>
      </c>
      <c r="G801" s="25" t="n"/>
      <c r="H801" s="30" t="n"/>
      <c r="I801" s="40">
        <f>IF(OR(E801="",G801=""),"",ROUND(G801*H801,2))</f>
        <v/>
      </c>
      <c r="J801" s="40">
        <f>IF(E801="","",IFERROR(VLOOKUP(E801,Products!$A$5:$F$204,6,FALSE),0))</f>
        <v/>
      </c>
      <c r="K801" s="40">
        <f>IF(I801="","",ROUND(G801*J801,2))</f>
        <v/>
      </c>
      <c r="L801" s="40">
        <f>IF(I801="","",I801-K801)</f>
        <v/>
      </c>
      <c r="M801" s="45">
        <f>IF(B801="","",YEAR(B801)*100+MONTH(B801))</f>
        <v/>
      </c>
    </row>
    <row r="802">
      <c r="A802" s="24" t="n"/>
      <c r="B802" s="43" t="n"/>
      <c r="C802" s="24" t="n"/>
      <c r="D802" s="24" t="n"/>
      <c r="E802" s="24" t="n"/>
      <c r="F802" s="44">
        <f>IF(E802="","",IFERROR(VLOOKUP(E802,Products!$A$5:$B$204,2,FALSE),"SKU not found"))</f>
        <v/>
      </c>
      <c r="G802" s="25" t="n"/>
      <c r="H802" s="30" t="n"/>
      <c r="I802" s="40">
        <f>IF(OR(E802="",G802=""),"",ROUND(G802*H802,2))</f>
        <v/>
      </c>
      <c r="J802" s="40">
        <f>IF(E802="","",IFERROR(VLOOKUP(E802,Products!$A$5:$F$204,6,FALSE),0))</f>
        <v/>
      </c>
      <c r="K802" s="40">
        <f>IF(I802="","",ROUND(G802*J802,2))</f>
        <v/>
      </c>
      <c r="L802" s="40">
        <f>IF(I802="","",I802-K802)</f>
        <v/>
      </c>
      <c r="M802" s="45">
        <f>IF(B802="","",YEAR(B802)*100+MONTH(B802))</f>
        <v/>
      </c>
    </row>
    <row r="803">
      <c r="A803" s="24" t="n"/>
      <c r="B803" s="43" t="n"/>
      <c r="C803" s="24" t="n"/>
      <c r="D803" s="24" t="n"/>
      <c r="E803" s="24" t="n"/>
      <c r="F803" s="44">
        <f>IF(E803="","",IFERROR(VLOOKUP(E803,Products!$A$5:$B$204,2,FALSE),"SKU not found"))</f>
        <v/>
      </c>
      <c r="G803" s="25" t="n"/>
      <c r="H803" s="30" t="n"/>
      <c r="I803" s="40">
        <f>IF(OR(E803="",G803=""),"",ROUND(G803*H803,2))</f>
        <v/>
      </c>
      <c r="J803" s="40">
        <f>IF(E803="","",IFERROR(VLOOKUP(E803,Products!$A$5:$F$204,6,FALSE),0))</f>
        <v/>
      </c>
      <c r="K803" s="40">
        <f>IF(I803="","",ROUND(G803*J803,2))</f>
        <v/>
      </c>
      <c r="L803" s="40">
        <f>IF(I803="","",I803-K803)</f>
        <v/>
      </c>
      <c r="M803" s="45">
        <f>IF(B803="","",YEAR(B803)*100+MONTH(B803))</f>
        <v/>
      </c>
    </row>
    <row r="804">
      <c r="A804" s="24" t="n"/>
      <c r="B804" s="43" t="n"/>
      <c r="C804" s="24" t="n"/>
      <c r="D804" s="24" t="n"/>
      <c r="E804" s="24" t="n"/>
      <c r="F804" s="44">
        <f>IF(E804="","",IFERROR(VLOOKUP(E804,Products!$A$5:$B$204,2,FALSE),"SKU not found"))</f>
        <v/>
      </c>
      <c r="G804" s="25" t="n"/>
      <c r="H804" s="30" t="n"/>
      <c r="I804" s="40">
        <f>IF(OR(E804="",G804=""),"",ROUND(G804*H804,2))</f>
        <v/>
      </c>
      <c r="J804" s="40">
        <f>IF(E804="","",IFERROR(VLOOKUP(E804,Products!$A$5:$F$204,6,FALSE),0))</f>
        <v/>
      </c>
      <c r="K804" s="40">
        <f>IF(I804="","",ROUND(G804*J804,2))</f>
        <v/>
      </c>
      <c r="L804" s="40">
        <f>IF(I804="","",I804-K804)</f>
        <v/>
      </c>
      <c r="M804" s="45">
        <f>IF(B804="","",YEAR(B804)*100+MONTH(B804))</f>
        <v/>
      </c>
    </row>
    <row r="805">
      <c r="A805" s="24" t="n"/>
      <c r="B805" s="43" t="n"/>
      <c r="C805" s="24" t="n"/>
      <c r="D805" s="24" t="n"/>
      <c r="E805" s="24" t="n"/>
      <c r="F805" s="44">
        <f>IF(E805="","",IFERROR(VLOOKUP(E805,Products!$A$5:$B$204,2,FALSE),"SKU not found"))</f>
        <v/>
      </c>
      <c r="G805" s="25" t="n"/>
      <c r="H805" s="30" t="n"/>
      <c r="I805" s="40">
        <f>IF(OR(E805="",G805=""),"",ROUND(G805*H805,2))</f>
        <v/>
      </c>
      <c r="J805" s="40">
        <f>IF(E805="","",IFERROR(VLOOKUP(E805,Products!$A$5:$F$204,6,FALSE),0))</f>
        <v/>
      </c>
      <c r="K805" s="40">
        <f>IF(I805="","",ROUND(G805*J805,2))</f>
        <v/>
      </c>
      <c r="L805" s="40">
        <f>IF(I805="","",I805-K805)</f>
        <v/>
      </c>
      <c r="M805" s="45">
        <f>IF(B805="","",YEAR(B805)*100+MONTH(B805))</f>
        <v/>
      </c>
    </row>
    <row r="806">
      <c r="A806" s="24" t="n"/>
      <c r="B806" s="43" t="n"/>
      <c r="C806" s="24" t="n"/>
      <c r="D806" s="24" t="n"/>
      <c r="E806" s="24" t="n"/>
      <c r="F806" s="44">
        <f>IF(E806="","",IFERROR(VLOOKUP(E806,Products!$A$5:$B$204,2,FALSE),"SKU not found"))</f>
        <v/>
      </c>
      <c r="G806" s="25" t="n"/>
      <c r="H806" s="30" t="n"/>
      <c r="I806" s="40">
        <f>IF(OR(E806="",G806=""),"",ROUND(G806*H806,2))</f>
        <v/>
      </c>
      <c r="J806" s="40">
        <f>IF(E806="","",IFERROR(VLOOKUP(E806,Products!$A$5:$F$204,6,FALSE),0))</f>
        <v/>
      </c>
      <c r="K806" s="40">
        <f>IF(I806="","",ROUND(G806*J806,2))</f>
        <v/>
      </c>
      <c r="L806" s="40">
        <f>IF(I806="","",I806-K806)</f>
        <v/>
      </c>
      <c r="M806" s="45">
        <f>IF(B806="","",YEAR(B806)*100+MONTH(B806))</f>
        <v/>
      </c>
    </row>
    <row r="807">
      <c r="A807" s="24" t="n"/>
      <c r="B807" s="43" t="n"/>
      <c r="C807" s="24" t="n"/>
      <c r="D807" s="24" t="n"/>
      <c r="E807" s="24" t="n"/>
      <c r="F807" s="44">
        <f>IF(E807="","",IFERROR(VLOOKUP(E807,Products!$A$5:$B$204,2,FALSE),"SKU not found"))</f>
        <v/>
      </c>
      <c r="G807" s="25" t="n"/>
      <c r="H807" s="30" t="n"/>
      <c r="I807" s="40">
        <f>IF(OR(E807="",G807=""),"",ROUND(G807*H807,2))</f>
        <v/>
      </c>
      <c r="J807" s="40">
        <f>IF(E807="","",IFERROR(VLOOKUP(E807,Products!$A$5:$F$204,6,FALSE),0))</f>
        <v/>
      </c>
      <c r="K807" s="40">
        <f>IF(I807="","",ROUND(G807*J807,2))</f>
        <v/>
      </c>
      <c r="L807" s="40">
        <f>IF(I807="","",I807-K807)</f>
        <v/>
      </c>
      <c r="M807" s="45">
        <f>IF(B807="","",YEAR(B807)*100+MONTH(B807))</f>
        <v/>
      </c>
    </row>
    <row r="808">
      <c r="A808" s="24" t="n"/>
      <c r="B808" s="43" t="n"/>
      <c r="C808" s="24" t="n"/>
      <c r="D808" s="24" t="n"/>
      <c r="E808" s="24" t="n"/>
      <c r="F808" s="44">
        <f>IF(E808="","",IFERROR(VLOOKUP(E808,Products!$A$5:$B$204,2,FALSE),"SKU not found"))</f>
        <v/>
      </c>
      <c r="G808" s="25" t="n"/>
      <c r="H808" s="30" t="n"/>
      <c r="I808" s="40">
        <f>IF(OR(E808="",G808=""),"",ROUND(G808*H808,2))</f>
        <v/>
      </c>
      <c r="J808" s="40">
        <f>IF(E808="","",IFERROR(VLOOKUP(E808,Products!$A$5:$F$204,6,FALSE),0))</f>
        <v/>
      </c>
      <c r="K808" s="40">
        <f>IF(I808="","",ROUND(G808*J808,2))</f>
        <v/>
      </c>
      <c r="L808" s="40">
        <f>IF(I808="","",I808-K808)</f>
        <v/>
      </c>
      <c r="M808" s="45">
        <f>IF(B808="","",YEAR(B808)*100+MONTH(B808))</f>
        <v/>
      </c>
    </row>
    <row r="809">
      <c r="A809" s="24" t="n"/>
      <c r="B809" s="43" t="n"/>
      <c r="C809" s="24" t="n"/>
      <c r="D809" s="24" t="n"/>
      <c r="E809" s="24" t="n"/>
      <c r="F809" s="44">
        <f>IF(E809="","",IFERROR(VLOOKUP(E809,Products!$A$5:$B$204,2,FALSE),"SKU not found"))</f>
        <v/>
      </c>
      <c r="G809" s="25" t="n"/>
      <c r="H809" s="30" t="n"/>
      <c r="I809" s="40">
        <f>IF(OR(E809="",G809=""),"",ROUND(G809*H809,2))</f>
        <v/>
      </c>
      <c r="J809" s="40">
        <f>IF(E809="","",IFERROR(VLOOKUP(E809,Products!$A$5:$F$204,6,FALSE),0))</f>
        <v/>
      </c>
      <c r="K809" s="40">
        <f>IF(I809="","",ROUND(G809*J809,2))</f>
        <v/>
      </c>
      <c r="L809" s="40">
        <f>IF(I809="","",I809-K809)</f>
        <v/>
      </c>
      <c r="M809" s="45">
        <f>IF(B809="","",YEAR(B809)*100+MONTH(B809))</f>
        <v/>
      </c>
    </row>
    <row r="810">
      <c r="A810" s="24" t="n"/>
      <c r="B810" s="43" t="n"/>
      <c r="C810" s="24" t="n"/>
      <c r="D810" s="24" t="n"/>
      <c r="E810" s="24" t="n"/>
      <c r="F810" s="44">
        <f>IF(E810="","",IFERROR(VLOOKUP(E810,Products!$A$5:$B$204,2,FALSE),"SKU not found"))</f>
        <v/>
      </c>
      <c r="G810" s="25" t="n"/>
      <c r="H810" s="30" t="n"/>
      <c r="I810" s="40">
        <f>IF(OR(E810="",G810=""),"",ROUND(G810*H810,2))</f>
        <v/>
      </c>
      <c r="J810" s="40">
        <f>IF(E810="","",IFERROR(VLOOKUP(E810,Products!$A$5:$F$204,6,FALSE),0))</f>
        <v/>
      </c>
      <c r="K810" s="40">
        <f>IF(I810="","",ROUND(G810*J810,2))</f>
        <v/>
      </c>
      <c r="L810" s="40">
        <f>IF(I810="","",I810-K810)</f>
        <v/>
      </c>
      <c r="M810" s="45">
        <f>IF(B810="","",YEAR(B810)*100+MONTH(B810))</f>
        <v/>
      </c>
    </row>
    <row r="811">
      <c r="A811" s="24" t="n"/>
      <c r="B811" s="43" t="n"/>
      <c r="C811" s="24" t="n"/>
      <c r="D811" s="24" t="n"/>
      <c r="E811" s="24" t="n"/>
      <c r="F811" s="44">
        <f>IF(E811="","",IFERROR(VLOOKUP(E811,Products!$A$5:$B$204,2,FALSE),"SKU not found"))</f>
        <v/>
      </c>
      <c r="G811" s="25" t="n"/>
      <c r="H811" s="30" t="n"/>
      <c r="I811" s="40">
        <f>IF(OR(E811="",G811=""),"",ROUND(G811*H811,2))</f>
        <v/>
      </c>
      <c r="J811" s="40">
        <f>IF(E811="","",IFERROR(VLOOKUP(E811,Products!$A$5:$F$204,6,FALSE),0))</f>
        <v/>
      </c>
      <c r="K811" s="40">
        <f>IF(I811="","",ROUND(G811*J811,2))</f>
        <v/>
      </c>
      <c r="L811" s="40">
        <f>IF(I811="","",I811-K811)</f>
        <v/>
      </c>
      <c r="M811" s="45">
        <f>IF(B811="","",YEAR(B811)*100+MONTH(B811))</f>
        <v/>
      </c>
    </row>
    <row r="812">
      <c r="A812" s="24" t="n"/>
      <c r="B812" s="43" t="n"/>
      <c r="C812" s="24" t="n"/>
      <c r="D812" s="24" t="n"/>
      <c r="E812" s="24" t="n"/>
      <c r="F812" s="44">
        <f>IF(E812="","",IFERROR(VLOOKUP(E812,Products!$A$5:$B$204,2,FALSE),"SKU not found"))</f>
        <v/>
      </c>
      <c r="G812" s="25" t="n"/>
      <c r="H812" s="30" t="n"/>
      <c r="I812" s="40">
        <f>IF(OR(E812="",G812=""),"",ROUND(G812*H812,2))</f>
        <v/>
      </c>
      <c r="J812" s="40">
        <f>IF(E812="","",IFERROR(VLOOKUP(E812,Products!$A$5:$F$204,6,FALSE),0))</f>
        <v/>
      </c>
      <c r="K812" s="40">
        <f>IF(I812="","",ROUND(G812*J812,2))</f>
        <v/>
      </c>
      <c r="L812" s="40">
        <f>IF(I812="","",I812-K812)</f>
        <v/>
      </c>
      <c r="M812" s="45">
        <f>IF(B812="","",YEAR(B812)*100+MONTH(B812))</f>
        <v/>
      </c>
    </row>
    <row r="813">
      <c r="A813" s="24" t="n"/>
      <c r="B813" s="43" t="n"/>
      <c r="C813" s="24" t="n"/>
      <c r="D813" s="24" t="n"/>
      <c r="E813" s="24" t="n"/>
      <c r="F813" s="44">
        <f>IF(E813="","",IFERROR(VLOOKUP(E813,Products!$A$5:$B$204,2,FALSE),"SKU not found"))</f>
        <v/>
      </c>
      <c r="G813" s="25" t="n"/>
      <c r="H813" s="30" t="n"/>
      <c r="I813" s="40">
        <f>IF(OR(E813="",G813=""),"",ROUND(G813*H813,2))</f>
        <v/>
      </c>
      <c r="J813" s="40">
        <f>IF(E813="","",IFERROR(VLOOKUP(E813,Products!$A$5:$F$204,6,FALSE),0))</f>
        <v/>
      </c>
      <c r="K813" s="40">
        <f>IF(I813="","",ROUND(G813*J813,2))</f>
        <v/>
      </c>
      <c r="L813" s="40">
        <f>IF(I813="","",I813-K813)</f>
        <v/>
      </c>
      <c r="M813" s="45">
        <f>IF(B813="","",YEAR(B813)*100+MONTH(B813))</f>
        <v/>
      </c>
    </row>
    <row r="814">
      <c r="A814" s="24" t="n"/>
      <c r="B814" s="43" t="n"/>
      <c r="C814" s="24" t="n"/>
      <c r="D814" s="24" t="n"/>
      <c r="E814" s="24" t="n"/>
      <c r="F814" s="44">
        <f>IF(E814="","",IFERROR(VLOOKUP(E814,Products!$A$5:$B$204,2,FALSE),"SKU not found"))</f>
        <v/>
      </c>
      <c r="G814" s="25" t="n"/>
      <c r="H814" s="30" t="n"/>
      <c r="I814" s="40">
        <f>IF(OR(E814="",G814=""),"",ROUND(G814*H814,2))</f>
        <v/>
      </c>
      <c r="J814" s="40">
        <f>IF(E814="","",IFERROR(VLOOKUP(E814,Products!$A$5:$F$204,6,FALSE),0))</f>
        <v/>
      </c>
      <c r="K814" s="40">
        <f>IF(I814="","",ROUND(G814*J814,2))</f>
        <v/>
      </c>
      <c r="L814" s="40">
        <f>IF(I814="","",I814-K814)</f>
        <v/>
      </c>
      <c r="M814" s="45">
        <f>IF(B814="","",YEAR(B814)*100+MONTH(B814))</f>
        <v/>
      </c>
    </row>
    <row r="815">
      <c r="A815" s="24" t="n"/>
      <c r="B815" s="43" t="n"/>
      <c r="C815" s="24" t="n"/>
      <c r="D815" s="24" t="n"/>
      <c r="E815" s="24" t="n"/>
      <c r="F815" s="44">
        <f>IF(E815="","",IFERROR(VLOOKUP(E815,Products!$A$5:$B$204,2,FALSE),"SKU not found"))</f>
        <v/>
      </c>
      <c r="G815" s="25" t="n"/>
      <c r="H815" s="30" t="n"/>
      <c r="I815" s="40">
        <f>IF(OR(E815="",G815=""),"",ROUND(G815*H815,2))</f>
        <v/>
      </c>
      <c r="J815" s="40">
        <f>IF(E815="","",IFERROR(VLOOKUP(E815,Products!$A$5:$F$204,6,FALSE),0))</f>
        <v/>
      </c>
      <c r="K815" s="40">
        <f>IF(I815="","",ROUND(G815*J815,2))</f>
        <v/>
      </c>
      <c r="L815" s="40">
        <f>IF(I815="","",I815-K815)</f>
        <v/>
      </c>
      <c r="M815" s="45">
        <f>IF(B815="","",YEAR(B815)*100+MONTH(B815))</f>
        <v/>
      </c>
    </row>
    <row r="816">
      <c r="A816" s="24" t="n"/>
      <c r="B816" s="43" t="n"/>
      <c r="C816" s="24" t="n"/>
      <c r="D816" s="24" t="n"/>
      <c r="E816" s="24" t="n"/>
      <c r="F816" s="44">
        <f>IF(E816="","",IFERROR(VLOOKUP(E816,Products!$A$5:$B$204,2,FALSE),"SKU not found"))</f>
        <v/>
      </c>
      <c r="G816" s="25" t="n"/>
      <c r="H816" s="30" t="n"/>
      <c r="I816" s="40">
        <f>IF(OR(E816="",G816=""),"",ROUND(G816*H816,2))</f>
        <v/>
      </c>
      <c r="J816" s="40">
        <f>IF(E816="","",IFERROR(VLOOKUP(E816,Products!$A$5:$F$204,6,FALSE),0))</f>
        <v/>
      </c>
      <c r="K816" s="40">
        <f>IF(I816="","",ROUND(G816*J816,2))</f>
        <v/>
      </c>
      <c r="L816" s="40">
        <f>IF(I816="","",I816-K816)</f>
        <v/>
      </c>
      <c r="M816" s="45">
        <f>IF(B816="","",YEAR(B816)*100+MONTH(B816))</f>
        <v/>
      </c>
    </row>
    <row r="817">
      <c r="A817" s="24" t="n"/>
      <c r="B817" s="43" t="n"/>
      <c r="C817" s="24" t="n"/>
      <c r="D817" s="24" t="n"/>
      <c r="E817" s="24" t="n"/>
      <c r="F817" s="44">
        <f>IF(E817="","",IFERROR(VLOOKUP(E817,Products!$A$5:$B$204,2,FALSE),"SKU not found"))</f>
        <v/>
      </c>
      <c r="G817" s="25" t="n"/>
      <c r="H817" s="30" t="n"/>
      <c r="I817" s="40">
        <f>IF(OR(E817="",G817=""),"",ROUND(G817*H817,2))</f>
        <v/>
      </c>
      <c r="J817" s="40">
        <f>IF(E817="","",IFERROR(VLOOKUP(E817,Products!$A$5:$F$204,6,FALSE),0))</f>
        <v/>
      </c>
      <c r="K817" s="40">
        <f>IF(I817="","",ROUND(G817*J817,2))</f>
        <v/>
      </c>
      <c r="L817" s="40">
        <f>IF(I817="","",I817-K817)</f>
        <v/>
      </c>
      <c r="M817" s="45">
        <f>IF(B817="","",YEAR(B817)*100+MONTH(B817))</f>
        <v/>
      </c>
    </row>
    <row r="818">
      <c r="A818" s="24" t="n"/>
      <c r="B818" s="43" t="n"/>
      <c r="C818" s="24" t="n"/>
      <c r="D818" s="24" t="n"/>
      <c r="E818" s="24" t="n"/>
      <c r="F818" s="44">
        <f>IF(E818="","",IFERROR(VLOOKUP(E818,Products!$A$5:$B$204,2,FALSE),"SKU not found"))</f>
        <v/>
      </c>
      <c r="G818" s="25" t="n"/>
      <c r="H818" s="30" t="n"/>
      <c r="I818" s="40">
        <f>IF(OR(E818="",G818=""),"",ROUND(G818*H818,2))</f>
        <v/>
      </c>
      <c r="J818" s="40">
        <f>IF(E818="","",IFERROR(VLOOKUP(E818,Products!$A$5:$F$204,6,FALSE),0))</f>
        <v/>
      </c>
      <c r="K818" s="40">
        <f>IF(I818="","",ROUND(G818*J818,2))</f>
        <v/>
      </c>
      <c r="L818" s="40">
        <f>IF(I818="","",I818-K818)</f>
        <v/>
      </c>
      <c r="M818" s="45">
        <f>IF(B818="","",YEAR(B818)*100+MONTH(B818))</f>
        <v/>
      </c>
    </row>
    <row r="819">
      <c r="A819" s="24" t="n"/>
      <c r="B819" s="43" t="n"/>
      <c r="C819" s="24" t="n"/>
      <c r="D819" s="24" t="n"/>
      <c r="E819" s="24" t="n"/>
      <c r="F819" s="44">
        <f>IF(E819="","",IFERROR(VLOOKUP(E819,Products!$A$5:$B$204,2,FALSE),"SKU not found"))</f>
        <v/>
      </c>
      <c r="G819" s="25" t="n"/>
      <c r="H819" s="30" t="n"/>
      <c r="I819" s="40">
        <f>IF(OR(E819="",G819=""),"",ROUND(G819*H819,2))</f>
        <v/>
      </c>
      <c r="J819" s="40">
        <f>IF(E819="","",IFERROR(VLOOKUP(E819,Products!$A$5:$F$204,6,FALSE),0))</f>
        <v/>
      </c>
      <c r="K819" s="40">
        <f>IF(I819="","",ROUND(G819*J819,2))</f>
        <v/>
      </c>
      <c r="L819" s="40">
        <f>IF(I819="","",I819-K819)</f>
        <v/>
      </c>
      <c r="M819" s="45">
        <f>IF(B819="","",YEAR(B819)*100+MONTH(B819))</f>
        <v/>
      </c>
    </row>
    <row r="820">
      <c r="A820" s="24" t="n"/>
      <c r="B820" s="43" t="n"/>
      <c r="C820" s="24" t="n"/>
      <c r="D820" s="24" t="n"/>
      <c r="E820" s="24" t="n"/>
      <c r="F820" s="44">
        <f>IF(E820="","",IFERROR(VLOOKUP(E820,Products!$A$5:$B$204,2,FALSE),"SKU not found"))</f>
        <v/>
      </c>
      <c r="G820" s="25" t="n"/>
      <c r="H820" s="30" t="n"/>
      <c r="I820" s="40">
        <f>IF(OR(E820="",G820=""),"",ROUND(G820*H820,2))</f>
        <v/>
      </c>
      <c r="J820" s="40">
        <f>IF(E820="","",IFERROR(VLOOKUP(E820,Products!$A$5:$F$204,6,FALSE),0))</f>
        <v/>
      </c>
      <c r="K820" s="40">
        <f>IF(I820="","",ROUND(G820*J820,2))</f>
        <v/>
      </c>
      <c r="L820" s="40">
        <f>IF(I820="","",I820-K820)</f>
        <v/>
      </c>
      <c r="M820" s="45">
        <f>IF(B820="","",YEAR(B820)*100+MONTH(B820))</f>
        <v/>
      </c>
    </row>
    <row r="821">
      <c r="A821" s="24" t="n"/>
      <c r="B821" s="43" t="n"/>
      <c r="C821" s="24" t="n"/>
      <c r="D821" s="24" t="n"/>
      <c r="E821" s="24" t="n"/>
      <c r="F821" s="44">
        <f>IF(E821="","",IFERROR(VLOOKUP(E821,Products!$A$5:$B$204,2,FALSE),"SKU not found"))</f>
        <v/>
      </c>
      <c r="G821" s="25" t="n"/>
      <c r="H821" s="30" t="n"/>
      <c r="I821" s="40">
        <f>IF(OR(E821="",G821=""),"",ROUND(G821*H821,2))</f>
        <v/>
      </c>
      <c r="J821" s="40">
        <f>IF(E821="","",IFERROR(VLOOKUP(E821,Products!$A$5:$F$204,6,FALSE),0))</f>
        <v/>
      </c>
      <c r="K821" s="40">
        <f>IF(I821="","",ROUND(G821*J821,2))</f>
        <v/>
      </c>
      <c r="L821" s="40">
        <f>IF(I821="","",I821-K821)</f>
        <v/>
      </c>
      <c r="M821" s="45">
        <f>IF(B821="","",YEAR(B821)*100+MONTH(B821))</f>
        <v/>
      </c>
    </row>
    <row r="822">
      <c r="A822" s="24" t="n"/>
      <c r="B822" s="43" t="n"/>
      <c r="C822" s="24" t="n"/>
      <c r="D822" s="24" t="n"/>
      <c r="E822" s="24" t="n"/>
      <c r="F822" s="44">
        <f>IF(E822="","",IFERROR(VLOOKUP(E822,Products!$A$5:$B$204,2,FALSE),"SKU not found"))</f>
        <v/>
      </c>
      <c r="G822" s="25" t="n"/>
      <c r="H822" s="30" t="n"/>
      <c r="I822" s="40">
        <f>IF(OR(E822="",G822=""),"",ROUND(G822*H822,2))</f>
        <v/>
      </c>
      <c r="J822" s="40">
        <f>IF(E822="","",IFERROR(VLOOKUP(E822,Products!$A$5:$F$204,6,FALSE),0))</f>
        <v/>
      </c>
      <c r="K822" s="40">
        <f>IF(I822="","",ROUND(G822*J822,2))</f>
        <v/>
      </c>
      <c r="L822" s="40">
        <f>IF(I822="","",I822-K822)</f>
        <v/>
      </c>
      <c r="M822" s="45">
        <f>IF(B822="","",YEAR(B822)*100+MONTH(B822))</f>
        <v/>
      </c>
    </row>
    <row r="823">
      <c r="A823" s="24" t="n"/>
      <c r="B823" s="43" t="n"/>
      <c r="C823" s="24" t="n"/>
      <c r="D823" s="24" t="n"/>
      <c r="E823" s="24" t="n"/>
      <c r="F823" s="44">
        <f>IF(E823="","",IFERROR(VLOOKUP(E823,Products!$A$5:$B$204,2,FALSE),"SKU not found"))</f>
        <v/>
      </c>
      <c r="G823" s="25" t="n"/>
      <c r="H823" s="30" t="n"/>
      <c r="I823" s="40">
        <f>IF(OR(E823="",G823=""),"",ROUND(G823*H823,2))</f>
        <v/>
      </c>
      <c r="J823" s="40">
        <f>IF(E823="","",IFERROR(VLOOKUP(E823,Products!$A$5:$F$204,6,FALSE),0))</f>
        <v/>
      </c>
      <c r="K823" s="40">
        <f>IF(I823="","",ROUND(G823*J823,2))</f>
        <v/>
      </c>
      <c r="L823" s="40">
        <f>IF(I823="","",I823-K823)</f>
        <v/>
      </c>
      <c r="M823" s="45">
        <f>IF(B823="","",YEAR(B823)*100+MONTH(B823))</f>
        <v/>
      </c>
    </row>
    <row r="824">
      <c r="A824" s="24" t="n"/>
      <c r="B824" s="43" t="n"/>
      <c r="C824" s="24" t="n"/>
      <c r="D824" s="24" t="n"/>
      <c r="E824" s="24" t="n"/>
      <c r="F824" s="44">
        <f>IF(E824="","",IFERROR(VLOOKUP(E824,Products!$A$5:$B$204,2,FALSE),"SKU not found"))</f>
        <v/>
      </c>
      <c r="G824" s="25" t="n"/>
      <c r="H824" s="30" t="n"/>
      <c r="I824" s="40">
        <f>IF(OR(E824="",G824=""),"",ROUND(G824*H824,2))</f>
        <v/>
      </c>
      <c r="J824" s="40">
        <f>IF(E824="","",IFERROR(VLOOKUP(E824,Products!$A$5:$F$204,6,FALSE),0))</f>
        <v/>
      </c>
      <c r="K824" s="40">
        <f>IF(I824="","",ROUND(G824*J824,2))</f>
        <v/>
      </c>
      <c r="L824" s="40">
        <f>IF(I824="","",I824-K824)</f>
        <v/>
      </c>
      <c r="M824" s="45">
        <f>IF(B824="","",YEAR(B824)*100+MONTH(B824))</f>
        <v/>
      </c>
    </row>
    <row r="825">
      <c r="A825" s="24" t="n"/>
      <c r="B825" s="43" t="n"/>
      <c r="C825" s="24" t="n"/>
      <c r="D825" s="24" t="n"/>
      <c r="E825" s="24" t="n"/>
      <c r="F825" s="44">
        <f>IF(E825="","",IFERROR(VLOOKUP(E825,Products!$A$5:$B$204,2,FALSE),"SKU not found"))</f>
        <v/>
      </c>
      <c r="G825" s="25" t="n"/>
      <c r="H825" s="30" t="n"/>
      <c r="I825" s="40">
        <f>IF(OR(E825="",G825=""),"",ROUND(G825*H825,2))</f>
        <v/>
      </c>
      <c r="J825" s="40">
        <f>IF(E825="","",IFERROR(VLOOKUP(E825,Products!$A$5:$F$204,6,FALSE),0))</f>
        <v/>
      </c>
      <c r="K825" s="40">
        <f>IF(I825="","",ROUND(G825*J825,2))</f>
        <v/>
      </c>
      <c r="L825" s="40">
        <f>IF(I825="","",I825-K825)</f>
        <v/>
      </c>
      <c r="M825" s="45">
        <f>IF(B825="","",YEAR(B825)*100+MONTH(B825))</f>
        <v/>
      </c>
    </row>
    <row r="826">
      <c r="A826" s="24" t="n"/>
      <c r="B826" s="43" t="n"/>
      <c r="C826" s="24" t="n"/>
      <c r="D826" s="24" t="n"/>
      <c r="E826" s="24" t="n"/>
      <c r="F826" s="44">
        <f>IF(E826="","",IFERROR(VLOOKUP(E826,Products!$A$5:$B$204,2,FALSE),"SKU not found"))</f>
        <v/>
      </c>
      <c r="G826" s="25" t="n"/>
      <c r="H826" s="30" t="n"/>
      <c r="I826" s="40">
        <f>IF(OR(E826="",G826=""),"",ROUND(G826*H826,2))</f>
        <v/>
      </c>
      <c r="J826" s="40">
        <f>IF(E826="","",IFERROR(VLOOKUP(E826,Products!$A$5:$F$204,6,FALSE),0))</f>
        <v/>
      </c>
      <c r="K826" s="40">
        <f>IF(I826="","",ROUND(G826*J826,2))</f>
        <v/>
      </c>
      <c r="L826" s="40">
        <f>IF(I826="","",I826-K826)</f>
        <v/>
      </c>
      <c r="M826" s="45">
        <f>IF(B826="","",YEAR(B826)*100+MONTH(B826))</f>
        <v/>
      </c>
    </row>
    <row r="827">
      <c r="A827" s="24" t="n"/>
      <c r="B827" s="43" t="n"/>
      <c r="C827" s="24" t="n"/>
      <c r="D827" s="24" t="n"/>
      <c r="E827" s="24" t="n"/>
      <c r="F827" s="44">
        <f>IF(E827="","",IFERROR(VLOOKUP(E827,Products!$A$5:$B$204,2,FALSE),"SKU not found"))</f>
        <v/>
      </c>
      <c r="G827" s="25" t="n"/>
      <c r="H827" s="30" t="n"/>
      <c r="I827" s="40">
        <f>IF(OR(E827="",G827=""),"",ROUND(G827*H827,2))</f>
        <v/>
      </c>
      <c r="J827" s="40">
        <f>IF(E827="","",IFERROR(VLOOKUP(E827,Products!$A$5:$F$204,6,FALSE),0))</f>
        <v/>
      </c>
      <c r="K827" s="40">
        <f>IF(I827="","",ROUND(G827*J827,2))</f>
        <v/>
      </c>
      <c r="L827" s="40">
        <f>IF(I827="","",I827-K827)</f>
        <v/>
      </c>
      <c r="M827" s="45">
        <f>IF(B827="","",YEAR(B827)*100+MONTH(B827))</f>
        <v/>
      </c>
    </row>
    <row r="828">
      <c r="A828" s="24" t="n"/>
      <c r="B828" s="43" t="n"/>
      <c r="C828" s="24" t="n"/>
      <c r="D828" s="24" t="n"/>
      <c r="E828" s="24" t="n"/>
      <c r="F828" s="44">
        <f>IF(E828="","",IFERROR(VLOOKUP(E828,Products!$A$5:$B$204,2,FALSE),"SKU not found"))</f>
        <v/>
      </c>
      <c r="G828" s="25" t="n"/>
      <c r="H828" s="30" t="n"/>
      <c r="I828" s="40">
        <f>IF(OR(E828="",G828=""),"",ROUND(G828*H828,2))</f>
        <v/>
      </c>
      <c r="J828" s="40">
        <f>IF(E828="","",IFERROR(VLOOKUP(E828,Products!$A$5:$F$204,6,FALSE),0))</f>
        <v/>
      </c>
      <c r="K828" s="40">
        <f>IF(I828="","",ROUND(G828*J828,2))</f>
        <v/>
      </c>
      <c r="L828" s="40">
        <f>IF(I828="","",I828-K828)</f>
        <v/>
      </c>
      <c r="M828" s="45">
        <f>IF(B828="","",YEAR(B828)*100+MONTH(B828))</f>
        <v/>
      </c>
    </row>
    <row r="829">
      <c r="A829" s="24" t="n"/>
      <c r="B829" s="43" t="n"/>
      <c r="C829" s="24" t="n"/>
      <c r="D829" s="24" t="n"/>
      <c r="E829" s="24" t="n"/>
      <c r="F829" s="44">
        <f>IF(E829="","",IFERROR(VLOOKUP(E829,Products!$A$5:$B$204,2,FALSE),"SKU not found"))</f>
        <v/>
      </c>
      <c r="G829" s="25" t="n"/>
      <c r="H829" s="30" t="n"/>
      <c r="I829" s="40">
        <f>IF(OR(E829="",G829=""),"",ROUND(G829*H829,2))</f>
        <v/>
      </c>
      <c r="J829" s="40">
        <f>IF(E829="","",IFERROR(VLOOKUP(E829,Products!$A$5:$F$204,6,FALSE),0))</f>
        <v/>
      </c>
      <c r="K829" s="40">
        <f>IF(I829="","",ROUND(G829*J829,2))</f>
        <v/>
      </c>
      <c r="L829" s="40">
        <f>IF(I829="","",I829-K829)</f>
        <v/>
      </c>
      <c r="M829" s="45">
        <f>IF(B829="","",YEAR(B829)*100+MONTH(B829))</f>
        <v/>
      </c>
    </row>
    <row r="830">
      <c r="A830" s="24" t="n"/>
      <c r="B830" s="43" t="n"/>
      <c r="C830" s="24" t="n"/>
      <c r="D830" s="24" t="n"/>
      <c r="E830" s="24" t="n"/>
      <c r="F830" s="44">
        <f>IF(E830="","",IFERROR(VLOOKUP(E830,Products!$A$5:$B$204,2,FALSE),"SKU not found"))</f>
        <v/>
      </c>
      <c r="G830" s="25" t="n"/>
      <c r="H830" s="30" t="n"/>
      <c r="I830" s="40">
        <f>IF(OR(E830="",G830=""),"",ROUND(G830*H830,2))</f>
        <v/>
      </c>
      <c r="J830" s="40">
        <f>IF(E830="","",IFERROR(VLOOKUP(E830,Products!$A$5:$F$204,6,FALSE),0))</f>
        <v/>
      </c>
      <c r="K830" s="40">
        <f>IF(I830="","",ROUND(G830*J830,2))</f>
        <v/>
      </c>
      <c r="L830" s="40">
        <f>IF(I830="","",I830-K830)</f>
        <v/>
      </c>
      <c r="M830" s="45">
        <f>IF(B830="","",YEAR(B830)*100+MONTH(B830))</f>
        <v/>
      </c>
    </row>
    <row r="831">
      <c r="A831" s="24" t="n"/>
      <c r="B831" s="43" t="n"/>
      <c r="C831" s="24" t="n"/>
      <c r="D831" s="24" t="n"/>
      <c r="E831" s="24" t="n"/>
      <c r="F831" s="44">
        <f>IF(E831="","",IFERROR(VLOOKUP(E831,Products!$A$5:$B$204,2,FALSE),"SKU not found"))</f>
        <v/>
      </c>
      <c r="G831" s="25" t="n"/>
      <c r="H831" s="30" t="n"/>
      <c r="I831" s="40">
        <f>IF(OR(E831="",G831=""),"",ROUND(G831*H831,2))</f>
        <v/>
      </c>
      <c r="J831" s="40">
        <f>IF(E831="","",IFERROR(VLOOKUP(E831,Products!$A$5:$F$204,6,FALSE),0))</f>
        <v/>
      </c>
      <c r="K831" s="40">
        <f>IF(I831="","",ROUND(G831*J831,2))</f>
        <v/>
      </c>
      <c r="L831" s="40">
        <f>IF(I831="","",I831-K831)</f>
        <v/>
      </c>
      <c r="M831" s="45">
        <f>IF(B831="","",YEAR(B831)*100+MONTH(B831))</f>
        <v/>
      </c>
    </row>
    <row r="832">
      <c r="A832" s="24" t="n"/>
      <c r="B832" s="43" t="n"/>
      <c r="C832" s="24" t="n"/>
      <c r="D832" s="24" t="n"/>
      <c r="E832" s="24" t="n"/>
      <c r="F832" s="44">
        <f>IF(E832="","",IFERROR(VLOOKUP(E832,Products!$A$5:$B$204,2,FALSE),"SKU not found"))</f>
        <v/>
      </c>
      <c r="G832" s="25" t="n"/>
      <c r="H832" s="30" t="n"/>
      <c r="I832" s="40">
        <f>IF(OR(E832="",G832=""),"",ROUND(G832*H832,2))</f>
        <v/>
      </c>
      <c r="J832" s="40">
        <f>IF(E832="","",IFERROR(VLOOKUP(E832,Products!$A$5:$F$204,6,FALSE),0))</f>
        <v/>
      </c>
      <c r="K832" s="40">
        <f>IF(I832="","",ROUND(G832*J832,2))</f>
        <v/>
      </c>
      <c r="L832" s="40">
        <f>IF(I832="","",I832-K832)</f>
        <v/>
      </c>
      <c r="M832" s="45">
        <f>IF(B832="","",YEAR(B832)*100+MONTH(B832))</f>
        <v/>
      </c>
    </row>
    <row r="833">
      <c r="A833" s="24" t="n"/>
      <c r="B833" s="43" t="n"/>
      <c r="C833" s="24" t="n"/>
      <c r="D833" s="24" t="n"/>
      <c r="E833" s="24" t="n"/>
      <c r="F833" s="44">
        <f>IF(E833="","",IFERROR(VLOOKUP(E833,Products!$A$5:$B$204,2,FALSE),"SKU not found"))</f>
        <v/>
      </c>
      <c r="G833" s="25" t="n"/>
      <c r="H833" s="30" t="n"/>
      <c r="I833" s="40">
        <f>IF(OR(E833="",G833=""),"",ROUND(G833*H833,2))</f>
        <v/>
      </c>
      <c r="J833" s="40">
        <f>IF(E833="","",IFERROR(VLOOKUP(E833,Products!$A$5:$F$204,6,FALSE),0))</f>
        <v/>
      </c>
      <c r="K833" s="40">
        <f>IF(I833="","",ROUND(G833*J833,2))</f>
        <v/>
      </c>
      <c r="L833" s="40">
        <f>IF(I833="","",I833-K833)</f>
        <v/>
      </c>
      <c r="M833" s="45">
        <f>IF(B833="","",YEAR(B833)*100+MONTH(B833))</f>
        <v/>
      </c>
    </row>
    <row r="834">
      <c r="A834" s="24" t="n"/>
      <c r="B834" s="43" t="n"/>
      <c r="C834" s="24" t="n"/>
      <c r="D834" s="24" t="n"/>
      <c r="E834" s="24" t="n"/>
      <c r="F834" s="44">
        <f>IF(E834="","",IFERROR(VLOOKUP(E834,Products!$A$5:$B$204,2,FALSE),"SKU not found"))</f>
        <v/>
      </c>
      <c r="G834" s="25" t="n"/>
      <c r="H834" s="30" t="n"/>
      <c r="I834" s="40">
        <f>IF(OR(E834="",G834=""),"",ROUND(G834*H834,2))</f>
        <v/>
      </c>
      <c r="J834" s="40">
        <f>IF(E834="","",IFERROR(VLOOKUP(E834,Products!$A$5:$F$204,6,FALSE),0))</f>
        <v/>
      </c>
      <c r="K834" s="40">
        <f>IF(I834="","",ROUND(G834*J834,2))</f>
        <v/>
      </c>
      <c r="L834" s="40">
        <f>IF(I834="","",I834-K834)</f>
        <v/>
      </c>
      <c r="M834" s="45">
        <f>IF(B834="","",YEAR(B834)*100+MONTH(B834))</f>
        <v/>
      </c>
    </row>
    <row r="835">
      <c r="A835" s="24" t="n"/>
      <c r="B835" s="43" t="n"/>
      <c r="C835" s="24" t="n"/>
      <c r="D835" s="24" t="n"/>
      <c r="E835" s="24" t="n"/>
      <c r="F835" s="44">
        <f>IF(E835="","",IFERROR(VLOOKUP(E835,Products!$A$5:$B$204,2,FALSE),"SKU not found"))</f>
        <v/>
      </c>
      <c r="G835" s="25" t="n"/>
      <c r="H835" s="30" t="n"/>
      <c r="I835" s="40">
        <f>IF(OR(E835="",G835=""),"",ROUND(G835*H835,2))</f>
        <v/>
      </c>
      <c r="J835" s="40">
        <f>IF(E835="","",IFERROR(VLOOKUP(E835,Products!$A$5:$F$204,6,FALSE),0))</f>
        <v/>
      </c>
      <c r="K835" s="40">
        <f>IF(I835="","",ROUND(G835*J835,2))</f>
        <v/>
      </c>
      <c r="L835" s="40">
        <f>IF(I835="","",I835-K835)</f>
        <v/>
      </c>
      <c r="M835" s="45">
        <f>IF(B835="","",YEAR(B835)*100+MONTH(B835))</f>
        <v/>
      </c>
    </row>
    <row r="836">
      <c r="A836" s="24" t="n"/>
      <c r="B836" s="43" t="n"/>
      <c r="C836" s="24" t="n"/>
      <c r="D836" s="24" t="n"/>
      <c r="E836" s="24" t="n"/>
      <c r="F836" s="44">
        <f>IF(E836="","",IFERROR(VLOOKUP(E836,Products!$A$5:$B$204,2,FALSE),"SKU not found"))</f>
        <v/>
      </c>
      <c r="G836" s="25" t="n"/>
      <c r="H836" s="30" t="n"/>
      <c r="I836" s="40">
        <f>IF(OR(E836="",G836=""),"",ROUND(G836*H836,2))</f>
        <v/>
      </c>
      <c r="J836" s="40">
        <f>IF(E836="","",IFERROR(VLOOKUP(E836,Products!$A$5:$F$204,6,FALSE),0))</f>
        <v/>
      </c>
      <c r="K836" s="40">
        <f>IF(I836="","",ROUND(G836*J836,2))</f>
        <v/>
      </c>
      <c r="L836" s="40">
        <f>IF(I836="","",I836-K836)</f>
        <v/>
      </c>
      <c r="M836" s="45">
        <f>IF(B836="","",YEAR(B836)*100+MONTH(B836))</f>
        <v/>
      </c>
    </row>
    <row r="837">
      <c r="A837" s="24" t="n"/>
      <c r="B837" s="43" t="n"/>
      <c r="C837" s="24" t="n"/>
      <c r="D837" s="24" t="n"/>
      <c r="E837" s="24" t="n"/>
      <c r="F837" s="44">
        <f>IF(E837="","",IFERROR(VLOOKUP(E837,Products!$A$5:$B$204,2,FALSE),"SKU not found"))</f>
        <v/>
      </c>
      <c r="G837" s="25" t="n"/>
      <c r="H837" s="30" t="n"/>
      <c r="I837" s="40">
        <f>IF(OR(E837="",G837=""),"",ROUND(G837*H837,2))</f>
        <v/>
      </c>
      <c r="J837" s="40">
        <f>IF(E837="","",IFERROR(VLOOKUP(E837,Products!$A$5:$F$204,6,FALSE),0))</f>
        <v/>
      </c>
      <c r="K837" s="40">
        <f>IF(I837="","",ROUND(G837*J837,2))</f>
        <v/>
      </c>
      <c r="L837" s="40">
        <f>IF(I837="","",I837-K837)</f>
        <v/>
      </c>
      <c r="M837" s="45">
        <f>IF(B837="","",YEAR(B837)*100+MONTH(B837))</f>
        <v/>
      </c>
    </row>
    <row r="838">
      <c r="A838" s="24" t="n"/>
      <c r="B838" s="43" t="n"/>
      <c r="C838" s="24" t="n"/>
      <c r="D838" s="24" t="n"/>
      <c r="E838" s="24" t="n"/>
      <c r="F838" s="44">
        <f>IF(E838="","",IFERROR(VLOOKUP(E838,Products!$A$5:$B$204,2,FALSE),"SKU not found"))</f>
        <v/>
      </c>
      <c r="G838" s="25" t="n"/>
      <c r="H838" s="30" t="n"/>
      <c r="I838" s="40">
        <f>IF(OR(E838="",G838=""),"",ROUND(G838*H838,2))</f>
        <v/>
      </c>
      <c r="J838" s="40">
        <f>IF(E838="","",IFERROR(VLOOKUP(E838,Products!$A$5:$F$204,6,FALSE),0))</f>
        <v/>
      </c>
      <c r="K838" s="40">
        <f>IF(I838="","",ROUND(G838*J838,2))</f>
        <v/>
      </c>
      <c r="L838" s="40">
        <f>IF(I838="","",I838-K838)</f>
        <v/>
      </c>
      <c r="M838" s="45">
        <f>IF(B838="","",YEAR(B838)*100+MONTH(B838))</f>
        <v/>
      </c>
    </row>
    <row r="839">
      <c r="A839" s="24" t="n"/>
      <c r="B839" s="43" t="n"/>
      <c r="C839" s="24" t="n"/>
      <c r="D839" s="24" t="n"/>
      <c r="E839" s="24" t="n"/>
      <c r="F839" s="44">
        <f>IF(E839="","",IFERROR(VLOOKUP(E839,Products!$A$5:$B$204,2,FALSE),"SKU not found"))</f>
        <v/>
      </c>
      <c r="G839" s="25" t="n"/>
      <c r="H839" s="30" t="n"/>
      <c r="I839" s="40">
        <f>IF(OR(E839="",G839=""),"",ROUND(G839*H839,2))</f>
        <v/>
      </c>
      <c r="J839" s="40">
        <f>IF(E839="","",IFERROR(VLOOKUP(E839,Products!$A$5:$F$204,6,FALSE),0))</f>
        <v/>
      </c>
      <c r="K839" s="40">
        <f>IF(I839="","",ROUND(G839*J839,2))</f>
        <v/>
      </c>
      <c r="L839" s="40">
        <f>IF(I839="","",I839-K839)</f>
        <v/>
      </c>
      <c r="M839" s="45">
        <f>IF(B839="","",YEAR(B839)*100+MONTH(B839))</f>
        <v/>
      </c>
    </row>
    <row r="840">
      <c r="A840" s="24" t="n"/>
      <c r="B840" s="43" t="n"/>
      <c r="C840" s="24" t="n"/>
      <c r="D840" s="24" t="n"/>
      <c r="E840" s="24" t="n"/>
      <c r="F840" s="44">
        <f>IF(E840="","",IFERROR(VLOOKUP(E840,Products!$A$5:$B$204,2,FALSE),"SKU not found"))</f>
        <v/>
      </c>
      <c r="G840" s="25" t="n"/>
      <c r="H840" s="30" t="n"/>
      <c r="I840" s="40">
        <f>IF(OR(E840="",G840=""),"",ROUND(G840*H840,2))</f>
        <v/>
      </c>
      <c r="J840" s="40">
        <f>IF(E840="","",IFERROR(VLOOKUP(E840,Products!$A$5:$F$204,6,FALSE),0))</f>
        <v/>
      </c>
      <c r="K840" s="40">
        <f>IF(I840="","",ROUND(G840*J840,2))</f>
        <v/>
      </c>
      <c r="L840" s="40">
        <f>IF(I840="","",I840-K840)</f>
        <v/>
      </c>
      <c r="M840" s="45">
        <f>IF(B840="","",YEAR(B840)*100+MONTH(B840))</f>
        <v/>
      </c>
    </row>
    <row r="841">
      <c r="A841" s="24" t="n"/>
      <c r="B841" s="43" t="n"/>
      <c r="C841" s="24" t="n"/>
      <c r="D841" s="24" t="n"/>
      <c r="E841" s="24" t="n"/>
      <c r="F841" s="44">
        <f>IF(E841="","",IFERROR(VLOOKUP(E841,Products!$A$5:$B$204,2,FALSE),"SKU not found"))</f>
        <v/>
      </c>
      <c r="G841" s="25" t="n"/>
      <c r="H841" s="30" t="n"/>
      <c r="I841" s="40">
        <f>IF(OR(E841="",G841=""),"",ROUND(G841*H841,2))</f>
        <v/>
      </c>
      <c r="J841" s="40">
        <f>IF(E841="","",IFERROR(VLOOKUP(E841,Products!$A$5:$F$204,6,FALSE),0))</f>
        <v/>
      </c>
      <c r="K841" s="40">
        <f>IF(I841="","",ROUND(G841*J841,2))</f>
        <v/>
      </c>
      <c r="L841" s="40">
        <f>IF(I841="","",I841-K841)</f>
        <v/>
      </c>
      <c r="M841" s="45">
        <f>IF(B841="","",YEAR(B841)*100+MONTH(B841))</f>
        <v/>
      </c>
    </row>
    <row r="842">
      <c r="A842" s="24" t="n"/>
      <c r="B842" s="43" t="n"/>
      <c r="C842" s="24" t="n"/>
      <c r="D842" s="24" t="n"/>
      <c r="E842" s="24" t="n"/>
      <c r="F842" s="44">
        <f>IF(E842="","",IFERROR(VLOOKUP(E842,Products!$A$5:$B$204,2,FALSE),"SKU not found"))</f>
        <v/>
      </c>
      <c r="G842" s="25" t="n"/>
      <c r="H842" s="30" t="n"/>
      <c r="I842" s="40">
        <f>IF(OR(E842="",G842=""),"",ROUND(G842*H842,2))</f>
        <v/>
      </c>
      <c r="J842" s="40">
        <f>IF(E842="","",IFERROR(VLOOKUP(E842,Products!$A$5:$F$204,6,FALSE),0))</f>
        <v/>
      </c>
      <c r="K842" s="40">
        <f>IF(I842="","",ROUND(G842*J842,2))</f>
        <v/>
      </c>
      <c r="L842" s="40">
        <f>IF(I842="","",I842-K842)</f>
        <v/>
      </c>
      <c r="M842" s="45">
        <f>IF(B842="","",YEAR(B842)*100+MONTH(B842))</f>
        <v/>
      </c>
    </row>
    <row r="843">
      <c r="A843" s="24" t="n"/>
      <c r="B843" s="43" t="n"/>
      <c r="C843" s="24" t="n"/>
      <c r="D843" s="24" t="n"/>
      <c r="E843" s="24" t="n"/>
      <c r="F843" s="44">
        <f>IF(E843="","",IFERROR(VLOOKUP(E843,Products!$A$5:$B$204,2,FALSE),"SKU not found"))</f>
        <v/>
      </c>
      <c r="G843" s="25" t="n"/>
      <c r="H843" s="30" t="n"/>
      <c r="I843" s="40">
        <f>IF(OR(E843="",G843=""),"",ROUND(G843*H843,2))</f>
        <v/>
      </c>
      <c r="J843" s="40">
        <f>IF(E843="","",IFERROR(VLOOKUP(E843,Products!$A$5:$F$204,6,FALSE),0))</f>
        <v/>
      </c>
      <c r="K843" s="40">
        <f>IF(I843="","",ROUND(G843*J843,2))</f>
        <v/>
      </c>
      <c r="L843" s="40">
        <f>IF(I843="","",I843-K843)</f>
        <v/>
      </c>
      <c r="M843" s="45">
        <f>IF(B843="","",YEAR(B843)*100+MONTH(B843))</f>
        <v/>
      </c>
    </row>
    <row r="844">
      <c r="A844" s="24" t="n"/>
      <c r="B844" s="43" t="n"/>
      <c r="C844" s="24" t="n"/>
      <c r="D844" s="24" t="n"/>
      <c r="E844" s="24" t="n"/>
      <c r="F844" s="44">
        <f>IF(E844="","",IFERROR(VLOOKUP(E844,Products!$A$5:$B$204,2,FALSE),"SKU not found"))</f>
        <v/>
      </c>
      <c r="G844" s="25" t="n"/>
      <c r="H844" s="30" t="n"/>
      <c r="I844" s="40">
        <f>IF(OR(E844="",G844=""),"",ROUND(G844*H844,2))</f>
        <v/>
      </c>
      <c r="J844" s="40">
        <f>IF(E844="","",IFERROR(VLOOKUP(E844,Products!$A$5:$F$204,6,FALSE),0))</f>
        <v/>
      </c>
      <c r="K844" s="40">
        <f>IF(I844="","",ROUND(G844*J844,2))</f>
        <v/>
      </c>
      <c r="L844" s="40">
        <f>IF(I844="","",I844-K844)</f>
        <v/>
      </c>
      <c r="M844" s="45">
        <f>IF(B844="","",YEAR(B844)*100+MONTH(B844))</f>
        <v/>
      </c>
    </row>
    <row r="845">
      <c r="A845" s="24" t="n"/>
      <c r="B845" s="43" t="n"/>
      <c r="C845" s="24" t="n"/>
      <c r="D845" s="24" t="n"/>
      <c r="E845" s="24" t="n"/>
      <c r="F845" s="44">
        <f>IF(E845="","",IFERROR(VLOOKUP(E845,Products!$A$5:$B$204,2,FALSE),"SKU not found"))</f>
        <v/>
      </c>
      <c r="G845" s="25" t="n"/>
      <c r="H845" s="30" t="n"/>
      <c r="I845" s="40">
        <f>IF(OR(E845="",G845=""),"",ROUND(G845*H845,2))</f>
        <v/>
      </c>
      <c r="J845" s="40">
        <f>IF(E845="","",IFERROR(VLOOKUP(E845,Products!$A$5:$F$204,6,FALSE),0))</f>
        <v/>
      </c>
      <c r="K845" s="40">
        <f>IF(I845="","",ROUND(G845*J845,2))</f>
        <v/>
      </c>
      <c r="L845" s="40">
        <f>IF(I845="","",I845-K845)</f>
        <v/>
      </c>
      <c r="M845" s="45">
        <f>IF(B845="","",YEAR(B845)*100+MONTH(B845))</f>
        <v/>
      </c>
    </row>
    <row r="846">
      <c r="A846" s="24" t="n"/>
      <c r="B846" s="43" t="n"/>
      <c r="C846" s="24" t="n"/>
      <c r="D846" s="24" t="n"/>
      <c r="E846" s="24" t="n"/>
      <c r="F846" s="44">
        <f>IF(E846="","",IFERROR(VLOOKUP(E846,Products!$A$5:$B$204,2,FALSE),"SKU not found"))</f>
        <v/>
      </c>
      <c r="G846" s="25" t="n"/>
      <c r="H846" s="30" t="n"/>
      <c r="I846" s="40">
        <f>IF(OR(E846="",G846=""),"",ROUND(G846*H846,2))</f>
        <v/>
      </c>
      <c r="J846" s="40">
        <f>IF(E846="","",IFERROR(VLOOKUP(E846,Products!$A$5:$F$204,6,FALSE),0))</f>
        <v/>
      </c>
      <c r="K846" s="40">
        <f>IF(I846="","",ROUND(G846*J846,2))</f>
        <v/>
      </c>
      <c r="L846" s="40">
        <f>IF(I846="","",I846-K846)</f>
        <v/>
      </c>
      <c r="M846" s="45">
        <f>IF(B846="","",YEAR(B846)*100+MONTH(B846))</f>
        <v/>
      </c>
    </row>
    <row r="847">
      <c r="A847" s="24" t="n"/>
      <c r="B847" s="43" t="n"/>
      <c r="C847" s="24" t="n"/>
      <c r="D847" s="24" t="n"/>
      <c r="E847" s="24" t="n"/>
      <c r="F847" s="44">
        <f>IF(E847="","",IFERROR(VLOOKUP(E847,Products!$A$5:$B$204,2,FALSE),"SKU not found"))</f>
        <v/>
      </c>
      <c r="G847" s="25" t="n"/>
      <c r="H847" s="30" t="n"/>
      <c r="I847" s="40">
        <f>IF(OR(E847="",G847=""),"",ROUND(G847*H847,2))</f>
        <v/>
      </c>
      <c r="J847" s="40">
        <f>IF(E847="","",IFERROR(VLOOKUP(E847,Products!$A$5:$F$204,6,FALSE),0))</f>
        <v/>
      </c>
      <c r="K847" s="40">
        <f>IF(I847="","",ROUND(G847*J847,2))</f>
        <v/>
      </c>
      <c r="L847" s="40">
        <f>IF(I847="","",I847-K847)</f>
        <v/>
      </c>
      <c r="M847" s="45">
        <f>IF(B847="","",YEAR(B847)*100+MONTH(B847))</f>
        <v/>
      </c>
    </row>
    <row r="848">
      <c r="A848" s="24" t="n"/>
      <c r="B848" s="43" t="n"/>
      <c r="C848" s="24" t="n"/>
      <c r="D848" s="24" t="n"/>
      <c r="E848" s="24" t="n"/>
      <c r="F848" s="44">
        <f>IF(E848="","",IFERROR(VLOOKUP(E848,Products!$A$5:$B$204,2,FALSE),"SKU not found"))</f>
        <v/>
      </c>
      <c r="G848" s="25" t="n"/>
      <c r="H848" s="30" t="n"/>
      <c r="I848" s="40">
        <f>IF(OR(E848="",G848=""),"",ROUND(G848*H848,2))</f>
        <v/>
      </c>
      <c r="J848" s="40">
        <f>IF(E848="","",IFERROR(VLOOKUP(E848,Products!$A$5:$F$204,6,FALSE),0))</f>
        <v/>
      </c>
      <c r="K848" s="40">
        <f>IF(I848="","",ROUND(G848*J848,2))</f>
        <v/>
      </c>
      <c r="L848" s="40">
        <f>IF(I848="","",I848-K848)</f>
        <v/>
      </c>
      <c r="M848" s="45">
        <f>IF(B848="","",YEAR(B848)*100+MONTH(B848))</f>
        <v/>
      </c>
    </row>
    <row r="849">
      <c r="A849" s="24" t="n"/>
      <c r="B849" s="43" t="n"/>
      <c r="C849" s="24" t="n"/>
      <c r="D849" s="24" t="n"/>
      <c r="E849" s="24" t="n"/>
      <c r="F849" s="44">
        <f>IF(E849="","",IFERROR(VLOOKUP(E849,Products!$A$5:$B$204,2,FALSE),"SKU not found"))</f>
        <v/>
      </c>
      <c r="G849" s="25" t="n"/>
      <c r="H849" s="30" t="n"/>
      <c r="I849" s="40">
        <f>IF(OR(E849="",G849=""),"",ROUND(G849*H849,2))</f>
        <v/>
      </c>
      <c r="J849" s="40">
        <f>IF(E849="","",IFERROR(VLOOKUP(E849,Products!$A$5:$F$204,6,FALSE),0))</f>
        <v/>
      </c>
      <c r="K849" s="40">
        <f>IF(I849="","",ROUND(G849*J849,2))</f>
        <v/>
      </c>
      <c r="L849" s="40">
        <f>IF(I849="","",I849-K849)</f>
        <v/>
      </c>
      <c r="M849" s="45">
        <f>IF(B849="","",YEAR(B849)*100+MONTH(B849))</f>
        <v/>
      </c>
    </row>
    <row r="850">
      <c r="A850" s="24" t="n"/>
      <c r="B850" s="43" t="n"/>
      <c r="C850" s="24" t="n"/>
      <c r="D850" s="24" t="n"/>
      <c r="E850" s="24" t="n"/>
      <c r="F850" s="44">
        <f>IF(E850="","",IFERROR(VLOOKUP(E850,Products!$A$5:$B$204,2,FALSE),"SKU not found"))</f>
        <v/>
      </c>
      <c r="G850" s="25" t="n"/>
      <c r="H850" s="30" t="n"/>
      <c r="I850" s="40">
        <f>IF(OR(E850="",G850=""),"",ROUND(G850*H850,2))</f>
        <v/>
      </c>
      <c r="J850" s="40">
        <f>IF(E850="","",IFERROR(VLOOKUP(E850,Products!$A$5:$F$204,6,FALSE),0))</f>
        <v/>
      </c>
      <c r="K850" s="40">
        <f>IF(I850="","",ROUND(G850*J850,2))</f>
        <v/>
      </c>
      <c r="L850" s="40">
        <f>IF(I850="","",I850-K850)</f>
        <v/>
      </c>
      <c r="M850" s="45">
        <f>IF(B850="","",YEAR(B850)*100+MONTH(B850))</f>
        <v/>
      </c>
    </row>
    <row r="851">
      <c r="A851" s="24" t="n"/>
      <c r="B851" s="43" t="n"/>
      <c r="C851" s="24" t="n"/>
      <c r="D851" s="24" t="n"/>
      <c r="E851" s="24" t="n"/>
      <c r="F851" s="44">
        <f>IF(E851="","",IFERROR(VLOOKUP(E851,Products!$A$5:$B$204,2,FALSE),"SKU not found"))</f>
        <v/>
      </c>
      <c r="G851" s="25" t="n"/>
      <c r="H851" s="30" t="n"/>
      <c r="I851" s="40">
        <f>IF(OR(E851="",G851=""),"",ROUND(G851*H851,2))</f>
        <v/>
      </c>
      <c r="J851" s="40">
        <f>IF(E851="","",IFERROR(VLOOKUP(E851,Products!$A$5:$F$204,6,FALSE),0))</f>
        <v/>
      </c>
      <c r="K851" s="40">
        <f>IF(I851="","",ROUND(G851*J851,2))</f>
        <v/>
      </c>
      <c r="L851" s="40">
        <f>IF(I851="","",I851-K851)</f>
        <v/>
      </c>
      <c r="M851" s="45">
        <f>IF(B851="","",YEAR(B851)*100+MONTH(B851))</f>
        <v/>
      </c>
    </row>
    <row r="852">
      <c r="A852" s="24" t="n"/>
      <c r="B852" s="43" t="n"/>
      <c r="C852" s="24" t="n"/>
      <c r="D852" s="24" t="n"/>
      <c r="E852" s="24" t="n"/>
      <c r="F852" s="44">
        <f>IF(E852="","",IFERROR(VLOOKUP(E852,Products!$A$5:$B$204,2,FALSE),"SKU not found"))</f>
        <v/>
      </c>
      <c r="G852" s="25" t="n"/>
      <c r="H852" s="30" t="n"/>
      <c r="I852" s="40">
        <f>IF(OR(E852="",G852=""),"",ROUND(G852*H852,2))</f>
        <v/>
      </c>
      <c r="J852" s="40">
        <f>IF(E852="","",IFERROR(VLOOKUP(E852,Products!$A$5:$F$204,6,FALSE),0))</f>
        <v/>
      </c>
      <c r="K852" s="40">
        <f>IF(I852="","",ROUND(G852*J852,2))</f>
        <v/>
      </c>
      <c r="L852" s="40">
        <f>IF(I852="","",I852-K852)</f>
        <v/>
      </c>
      <c r="M852" s="45">
        <f>IF(B852="","",YEAR(B852)*100+MONTH(B852))</f>
        <v/>
      </c>
    </row>
    <row r="853">
      <c r="A853" s="24" t="n"/>
      <c r="B853" s="43" t="n"/>
      <c r="C853" s="24" t="n"/>
      <c r="D853" s="24" t="n"/>
      <c r="E853" s="24" t="n"/>
      <c r="F853" s="44">
        <f>IF(E853="","",IFERROR(VLOOKUP(E853,Products!$A$5:$B$204,2,FALSE),"SKU not found"))</f>
        <v/>
      </c>
      <c r="G853" s="25" t="n"/>
      <c r="H853" s="30" t="n"/>
      <c r="I853" s="40">
        <f>IF(OR(E853="",G853=""),"",ROUND(G853*H853,2))</f>
        <v/>
      </c>
      <c r="J853" s="40">
        <f>IF(E853="","",IFERROR(VLOOKUP(E853,Products!$A$5:$F$204,6,FALSE),0))</f>
        <v/>
      </c>
      <c r="K853" s="40">
        <f>IF(I853="","",ROUND(G853*J853,2))</f>
        <v/>
      </c>
      <c r="L853" s="40">
        <f>IF(I853="","",I853-K853)</f>
        <v/>
      </c>
      <c r="M853" s="45">
        <f>IF(B853="","",YEAR(B853)*100+MONTH(B853))</f>
        <v/>
      </c>
    </row>
    <row r="854">
      <c r="A854" s="24" t="n"/>
      <c r="B854" s="43" t="n"/>
      <c r="C854" s="24" t="n"/>
      <c r="D854" s="24" t="n"/>
      <c r="E854" s="24" t="n"/>
      <c r="F854" s="44">
        <f>IF(E854="","",IFERROR(VLOOKUP(E854,Products!$A$5:$B$204,2,FALSE),"SKU not found"))</f>
        <v/>
      </c>
      <c r="G854" s="25" t="n"/>
      <c r="H854" s="30" t="n"/>
      <c r="I854" s="40">
        <f>IF(OR(E854="",G854=""),"",ROUND(G854*H854,2))</f>
        <v/>
      </c>
      <c r="J854" s="40">
        <f>IF(E854="","",IFERROR(VLOOKUP(E854,Products!$A$5:$F$204,6,FALSE),0))</f>
        <v/>
      </c>
      <c r="K854" s="40">
        <f>IF(I854="","",ROUND(G854*J854,2))</f>
        <v/>
      </c>
      <c r="L854" s="40">
        <f>IF(I854="","",I854-K854)</f>
        <v/>
      </c>
      <c r="M854" s="45">
        <f>IF(B854="","",YEAR(B854)*100+MONTH(B854))</f>
        <v/>
      </c>
    </row>
    <row r="855">
      <c r="A855" s="24" t="n"/>
      <c r="B855" s="43" t="n"/>
      <c r="C855" s="24" t="n"/>
      <c r="D855" s="24" t="n"/>
      <c r="E855" s="24" t="n"/>
      <c r="F855" s="44">
        <f>IF(E855="","",IFERROR(VLOOKUP(E855,Products!$A$5:$B$204,2,FALSE),"SKU not found"))</f>
        <v/>
      </c>
      <c r="G855" s="25" t="n"/>
      <c r="H855" s="30" t="n"/>
      <c r="I855" s="40">
        <f>IF(OR(E855="",G855=""),"",ROUND(G855*H855,2))</f>
        <v/>
      </c>
      <c r="J855" s="40">
        <f>IF(E855="","",IFERROR(VLOOKUP(E855,Products!$A$5:$F$204,6,FALSE),0))</f>
        <v/>
      </c>
      <c r="K855" s="40">
        <f>IF(I855="","",ROUND(G855*J855,2))</f>
        <v/>
      </c>
      <c r="L855" s="40">
        <f>IF(I855="","",I855-K855)</f>
        <v/>
      </c>
      <c r="M855" s="45">
        <f>IF(B855="","",YEAR(B855)*100+MONTH(B855))</f>
        <v/>
      </c>
    </row>
    <row r="856">
      <c r="A856" s="24" t="n"/>
      <c r="B856" s="43" t="n"/>
      <c r="C856" s="24" t="n"/>
      <c r="D856" s="24" t="n"/>
      <c r="E856" s="24" t="n"/>
      <c r="F856" s="44">
        <f>IF(E856="","",IFERROR(VLOOKUP(E856,Products!$A$5:$B$204,2,FALSE),"SKU not found"))</f>
        <v/>
      </c>
      <c r="G856" s="25" t="n"/>
      <c r="H856" s="30" t="n"/>
      <c r="I856" s="40">
        <f>IF(OR(E856="",G856=""),"",ROUND(G856*H856,2))</f>
        <v/>
      </c>
      <c r="J856" s="40">
        <f>IF(E856="","",IFERROR(VLOOKUP(E856,Products!$A$5:$F$204,6,FALSE),0))</f>
        <v/>
      </c>
      <c r="K856" s="40">
        <f>IF(I856="","",ROUND(G856*J856,2))</f>
        <v/>
      </c>
      <c r="L856" s="40">
        <f>IF(I856="","",I856-K856)</f>
        <v/>
      </c>
      <c r="M856" s="45">
        <f>IF(B856="","",YEAR(B856)*100+MONTH(B856))</f>
        <v/>
      </c>
    </row>
    <row r="857">
      <c r="A857" s="24" t="n"/>
      <c r="B857" s="43" t="n"/>
      <c r="C857" s="24" t="n"/>
      <c r="D857" s="24" t="n"/>
      <c r="E857" s="24" t="n"/>
      <c r="F857" s="44">
        <f>IF(E857="","",IFERROR(VLOOKUP(E857,Products!$A$5:$B$204,2,FALSE),"SKU not found"))</f>
        <v/>
      </c>
      <c r="G857" s="25" t="n"/>
      <c r="H857" s="30" t="n"/>
      <c r="I857" s="40">
        <f>IF(OR(E857="",G857=""),"",ROUND(G857*H857,2))</f>
        <v/>
      </c>
      <c r="J857" s="40">
        <f>IF(E857="","",IFERROR(VLOOKUP(E857,Products!$A$5:$F$204,6,FALSE),0))</f>
        <v/>
      </c>
      <c r="K857" s="40">
        <f>IF(I857="","",ROUND(G857*J857,2))</f>
        <v/>
      </c>
      <c r="L857" s="40">
        <f>IF(I857="","",I857-K857)</f>
        <v/>
      </c>
      <c r="M857" s="45">
        <f>IF(B857="","",YEAR(B857)*100+MONTH(B857))</f>
        <v/>
      </c>
    </row>
    <row r="858">
      <c r="A858" s="24" t="n"/>
      <c r="B858" s="43" t="n"/>
      <c r="C858" s="24" t="n"/>
      <c r="D858" s="24" t="n"/>
      <c r="E858" s="24" t="n"/>
      <c r="F858" s="44">
        <f>IF(E858="","",IFERROR(VLOOKUP(E858,Products!$A$5:$B$204,2,FALSE),"SKU not found"))</f>
        <v/>
      </c>
      <c r="G858" s="25" t="n"/>
      <c r="H858" s="30" t="n"/>
      <c r="I858" s="40">
        <f>IF(OR(E858="",G858=""),"",ROUND(G858*H858,2))</f>
        <v/>
      </c>
      <c r="J858" s="40">
        <f>IF(E858="","",IFERROR(VLOOKUP(E858,Products!$A$5:$F$204,6,FALSE),0))</f>
        <v/>
      </c>
      <c r="K858" s="40">
        <f>IF(I858="","",ROUND(G858*J858,2))</f>
        <v/>
      </c>
      <c r="L858" s="40">
        <f>IF(I858="","",I858-K858)</f>
        <v/>
      </c>
      <c r="M858" s="45">
        <f>IF(B858="","",YEAR(B858)*100+MONTH(B858))</f>
        <v/>
      </c>
    </row>
    <row r="859">
      <c r="A859" s="24" t="n"/>
      <c r="B859" s="43" t="n"/>
      <c r="C859" s="24" t="n"/>
      <c r="D859" s="24" t="n"/>
      <c r="E859" s="24" t="n"/>
      <c r="F859" s="44">
        <f>IF(E859="","",IFERROR(VLOOKUP(E859,Products!$A$5:$B$204,2,FALSE),"SKU not found"))</f>
        <v/>
      </c>
      <c r="G859" s="25" t="n"/>
      <c r="H859" s="30" t="n"/>
      <c r="I859" s="40">
        <f>IF(OR(E859="",G859=""),"",ROUND(G859*H859,2))</f>
        <v/>
      </c>
      <c r="J859" s="40">
        <f>IF(E859="","",IFERROR(VLOOKUP(E859,Products!$A$5:$F$204,6,FALSE),0))</f>
        <v/>
      </c>
      <c r="K859" s="40">
        <f>IF(I859="","",ROUND(G859*J859,2))</f>
        <v/>
      </c>
      <c r="L859" s="40">
        <f>IF(I859="","",I859-K859)</f>
        <v/>
      </c>
      <c r="M859" s="45">
        <f>IF(B859="","",YEAR(B859)*100+MONTH(B859))</f>
        <v/>
      </c>
    </row>
    <row r="860">
      <c r="A860" s="24" t="n"/>
      <c r="B860" s="43" t="n"/>
      <c r="C860" s="24" t="n"/>
      <c r="D860" s="24" t="n"/>
      <c r="E860" s="24" t="n"/>
      <c r="F860" s="44">
        <f>IF(E860="","",IFERROR(VLOOKUP(E860,Products!$A$5:$B$204,2,FALSE),"SKU not found"))</f>
        <v/>
      </c>
      <c r="G860" s="25" t="n"/>
      <c r="H860" s="30" t="n"/>
      <c r="I860" s="40">
        <f>IF(OR(E860="",G860=""),"",ROUND(G860*H860,2))</f>
        <v/>
      </c>
      <c r="J860" s="40">
        <f>IF(E860="","",IFERROR(VLOOKUP(E860,Products!$A$5:$F$204,6,FALSE),0))</f>
        <v/>
      </c>
      <c r="K860" s="40">
        <f>IF(I860="","",ROUND(G860*J860,2))</f>
        <v/>
      </c>
      <c r="L860" s="40">
        <f>IF(I860="","",I860-K860)</f>
        <v/>
      </c>
      <c r="M860" s="45">
        <f>IF(B860="","",YEAR(B860)*100+MONTH(B860))</f>
        <v/>
      </c>
    </row>
    <row r="861">
      <c r="A861" s="24" t="n"/>
      <c r="B861" s="43" t="n"/>
      <c r="C861" s="24" t="n"/>
      <c r="D861" s="24" t="n"/>
      <c r="E861" s="24" t="n"/>
      <c r="F861" s="44">
        <f>IF(E861="","",IFERROR(VLOOKUP(E861,Products!$A$5:$B$204,2,FALSE),"SKU not found"))</f>
        <v/>
      </c>
      <c r="G861" s="25" t="n"/>
      <c r="H861" s="30" t="n"/>
      <c r="I861" s="40">
        <f>IF(OR(E861="",G861=""),"",ROUND(G861*H861,2))</f>
        <v/>
      </c>
      <c r="J861" s="40">
        <f>IF(E861="","",IFERROR(VLOOKUP(E861,Products!$A$5:$F$204,6,FALSE),0))</f>
        <v/>
      </c>
      <c r="K861" s="40">
        <f>IF(I861="","",ROUND(G861*J861,2))</f>
        <v/>
      </c>
      <c r="L861" s="40">
        <f>IF(I861="","",I861-K861)</f>
        <v/>
      </c>
      <c r="M861" s="45">
        <f>IF(B861="","",YEAR(B861)*100+MONTH(B861))</f>
        <v/>
      </c>
    </row>
    <row r="862">
      <c r="A862" s="24" t="n"/>
      <c r="B862" s="43" t="n"/>
      <c r="C862" s="24" t="n"/>
      <c r="D862" s="24" t="n"/>
      <c r="E862" s="24" t="n"/>
      <c r="F862" s="44">
        <f>IF(E862="","",IFERROR(VLOOKUP(E862,Products!$A$5:$B$204,2,FALSE),"SKU not found"))</f>
        <v/>
      </c>
      <c r="G862" s="25" t="n"/>
      <c r="H862" s="30" t="n"/>
      <c r="I862" s="40">
        <f>IF(OR(E862="",G862=""),"",ROUND(G862*H862,2))</f>
        <v/>
      </c>
      <c r="J862" s="40">
        <f>IF(E862="","",IFERROR(VLOOKUP(E862,Products!$A$5:$F$204,6,FALSE),0))</f>
        <v/>
      </c>
      <c r="K862" s="40">
        <f>IF(I862="","",ROUND(G862*J862,2))</f>
        <v/>
      </c>
      <c r="L862" s="40">
        <f>IF(I862="","",I862-K862)</f>
        <v/>
      </c>
      <c r="M862" s="45">
        <f>IF(B862="","",YEAR(B862)*100+MONTH(B862))</f>
        <v/>
      </c>
    </row>
    <row r="863">
      <c r="A863" s="24" t="n"/>
      <c r="B863" s="43" t="n"/>
      <c r="C863" s="24" t="n"/>
      <c r="D863" s="24" t="n"/>
      <c r="E863" s="24" t="n"/>
      <c r="F863" s="44">
        <f>IF(E863="","",IFERROR(VLOOKUP(E863,Products!$A$5:$B$204,2,FALSE),"SKU not found"))</f>
        <v/>
      </c>
      <c r="G863" s="25" t="n"/>
      <c r="H863" s="30" t="n"/>
      <c r="I863" s="40">
        <f>IF(OR(E863="",G863=""),"",ROUND(G863*H863,2))</f>
        <v/>
      </c>
      <c r="J863" s="40">
        <f>IF(E863="","",IFERROR(VLOOKUP(E863,Products!$A$5:$F$204,6,FALSE),0))</f>
        <v/>
      </c>
      <c r="K863" s="40">
        <f>IF(I863="","",ROUND(G863*J863,2))</f>
        <v/>
      </c>
      <c r="L863" s="40">
        <f>IF(I863="","",I863-K863)</f>
        <v/>
      </c>
      <c r="M863" s="45">
        <f>IF(B863="","",YEAR(B863)*100+MONTH(B863))</f>
        <v/>
      </c>
    </row>
    <row r="864">
      <c r="A864" s="24" t="n"/>
      <c r="B864" s="43" t="n"/>
      <c r="C864" s="24" t="n"/>
      <c r="D864" s="24" t="n"/>
      <c r="E864" s="24" t="n"/>
      <c r="F864" s="44">
        <f>IF(E864="","",IFERROR(VLOOKUP(E864,Products!$A$5:$B$204,2,FALSE),"SKU not found"))</f>
        <v/>
      </c>
      <c r="G864" s="25" t="n"/>
      <c r="H864" s="30" t="n"/>
      <c r="I864" s="40">
        <f>IF(OR(E864="",G864=""),"",ROUND(G864*H864,2))</f>
        <v/>
      </c>
      <c r="J864" s="40">
        <f>IF(E864="","",IFERROR(VLOOKUP(E864,Products!$A$5:$F$204,6,FALSE),0))</f>
        <v/>
      </c>
      <c r="K864" s="40">
        <f>IF(I864="","",ROUND(G864*J864,2))</f>
        <v/>
      </c>
      <c r="L864" s="40">
        <f>IF(I864="","",I864-K864)</f>
        <v/>
      </c>
      <c r="M864" s="45">
        <f>IF(B864="","",YEAR(B864)*100+MONTH(B864))</f>
        <v/>
      </c>
    </row>
    <row r="865">
      <c r="A865" s="24" t="n"/>
      <c r="B865" s="43" t="n"/>
      <c r="C865" s="24" t="n"/>
      <c r="D865" s="24" t="n"/>
      <c r="E865" s="24" t="n"/>
      <c r="F865" s="44">
        <f>IF(E865="","",IFERROR(VLOOKUP(E865,Products!$A$5:$B$204,2,FALSE),"SKU not found"))</f>
        <v/>
      </c>
      <c r="G865" s="25" t="n"/>
      <c r="H865" s="30" t="n"/>
      <c r="I865" s="40">
        <f>IF(OR(E865="",G865=""),"",ROUND(G865*H865,2))</f>
        <v/>
      </c>
      <c r="J865" s="40">
        <f>IF(E865="","",IFERROR(VLOOKUP(E865,Products!$A$5:$F$204,6,FALSE),0))</f>
        <v/>
      </c>
      <c r="K865" s="40">
        <f>IF(I865="","",ROUND(G865*J865,2))</f>
        <v/>
      </c>
      <c r="L865" s="40">
        <f>IF(I865="","",I865-K865)</f>
        <v/>
      </c>
      <c r="M865" s="45">
        <f>IF(B865="","",YEAR(B865)*100+MONTH(B865))</f>
        <v/>
      </c>
    </row>
    <row r="866">
      <c r="A866" s="24" t="n"/>
      <c r="B866" s="43" t="n"/>
      <c r="C866" s="24" t="n"/>
      <c r="D866" s="24" t="n"/>
      <c r="E866" s="24" t="n"/>
      <c r="F866" s="44">
        <f>IF(E866="","",IFERROR(VLOOKUP(E866,Products!$A$5:$B$204,2,FALSE),"SKU not found"))</f>
        <v/>
      </c>
      <c r="G866" s="25" t="n"/>
      <c r="H866" s="30" t="n"/>
      <c r="I866" s="40">
        <f>IF(OR(E866="",G866=""),"",ROUND(G866*H866,2))</f>
        <v/>
      </c>
      <c r="J866" s="40">
        <f>IF(E866="","",IFERROR(VLOOKUP(E866,Products!$A$5:$F$204,6,FALSE),0))</f>
        <v/>
      </c>
      <c r="K866" s="40">
        <f>IF(I866="","",ROUND(G866*J866,2))</f>
        <v/>
      </c>
      <c r="L866" s="40">
        <f>IF(I866="","",I866-K866)</f>
        <v/>
      </c>
      <c r="M866" s="45">
        <f>IF(B866="","",YEAR(B866)*100+MONTH(B866))</f>
        <v/>
      </c>
    </row>
    <row r="867">
      <c r="A867" s="24" t="n"/>
      <c r="B867" s="43" t="n"/>
      <c r="C867" s="24" t="n"/>
      <c r="D867" s="24" t="n"/>
      <c r="E867" s="24" t="n"/>
      <c r="F867" s="44">
        <f>IF(E867="","",IFERROR(VLOOKUP(E867,Products!$A$5:$B$204,2,FALSE),"SKU not found"))</f>
        <v/>
      </c>
      <c r="G867" s="25" t="n"/>
      <c r="H867" s="30" t="n"/>
      <c r="I867" s="40">
        <f>IF(OR(E867="",G867=""),"",ROUND(G867*H867,2))</f>
        <v/>
      </c>
      <c r="J867" s="40">
        <f>IF(E867="","",IFERROR(VLOOKUP(E867,Products!$A$5:$F$204,6,FALSE),0))</f>
        <v/>
      </c>
      <c r="K867" s="40">
        <f>IF(I867="","",ROUND(G867*J867,2))</f>
        <v/>
      </c>
      <c r="L867" s="40">
        <f>IF(I867="","",I867-K867)</f>
        <v/>
      </c>
      <c r="M867" s="45">
        <f>IF(B867="","",YEAR(B867)*100+MONTH(B867))</f>
        <v/>
      </c>
    </row>
    <row r="868">
      <c r="A868" s="24" t="n"/>
      <c r="B868" s="43" t="n"/>
      <c r="C868" s="24" t="n"/>
      <c r="D868" s="24" t="n"/>
      <c r="E868" s="24" t="n"/>
      <c r="F868" s="44">
        <f>IF(E868="","",IFERROR(VLOOKUP(E868,Products!$A$5:$B$204,2,FALSE),"SKU not found"))</f>
        <v/>
      </c>
      <c r="G868" s="25" t="n"/>
      <c r="H868" s="30" t="n"/>
      <c r="I868" s="40">
        <f>IF(OR(E868="",G868=""),"",ROUND(G868*H868,2))</f>
        <v/>
      </c>
      <c r="J868" s="40">
        <f>IF(E868="","",IFERROR(VLOOKUP(E868,Products!$A$5:$F$204,6,FALSE),0))</f>
        <v/>
      </c>
      <c r="K868" s="40">
        <f>IF(I868="","",ROUND(G868*J868,2))</f>
        <v/>
      </c>
      <c r="L868" s="40">
        <f>IF(I868="","",I868-K868)</f>
        <v/>
      </c>
      <c r="M868" s="45">
        <f>IF(B868="","",YEAR(B868)*100+MONTH(B868))</f>
        <v/>
      </c>
    </row>
    <row r="869">
      <c r="A869" s="24" t="n"/>
      <c r="B869" s="43" t="n"/>
      <c r="C869" s="24" t="n"/>
      <c r="D869" s="24" t="n"/>
      <c r="E869" s="24" t="n"/>
      <c r="F869" s="44">
        <f>IF(E869="","",IFERROR(VLOOKUP(E869,Products!$A$5:$B$204,2,FALSE),"SKU not found"))</f>
        <v/>
      </c>
      <c r="G869" s="25" t="n"/>
      <c r="H869" s="30" t="n"/>
      <c r="I869" s="40">
        <f>IF(OR(E869="",G869=""),"",ROUND(G869*H869,2))</f>
        <v/>
      </c>
      <c r="J869" s="40">
        <f>IF(E869="","",IFERROR(VLOOKUP(E869,Products!$A$5:$F$204,6,FALSE),0))</f>
        <v/>
      </c>
      <c r="K869" s="40">
        <f>IF(I869="","",ROUND(G869*J869,2))</f>
        <v/>
      </c>
      <c r="L869" s="40">
        <f>IF(I869="","",I869-K869)</f>
        <v/>
      </c>
      <c r="M869" s="45">
        <f>IF(B869="","",YEAR(B869)*100+MONTH(B869))</f>
        <v/>
      </c>
    </row>
    <row r="870">
      <c r="A870" s="24" t="n"/>
      <c r="B870" s="43" t="n"/>
      <c r="C870" s="24" t="n"/>
      <c r="D870" s="24" t="n"/>
      <c r="E870" s="24" t="n"/>
      <c r="F870" s="44">
        <f>IF(E870="","",IFERROR(VLOOKUP(E870,Products!$A$5:$B$204,2,FALSE),"SKU not found"))</f>
        <v/>
      </c>
      <c r="G870" s="25" t="n"/>
      <c r="H870" s="30" t="n"/>
      <c r="I870" s="40">
        <f>IF(OR(E870="",G870=""),"",ROUND(G870*H870,2))</f>
        <v/>
      </c>
      <c r="J870" s="40">
        <f>IF(E870="","",IFERROR(VLOOKUP(E870,Products!$A$5:$F$204,6,FALSE),0))</f>
        <v/>
      </c>
      <c r="K870" s="40">
        <f>IF(I870="","",ROUND(G870*J870,2))</f>
        <v/>
      </c>
      <c r="L870" s="40">
        <f>IF(I870="","",I870-K870)</f>
        <v/>
      </c>
      <c r="M870" s="45">
        <f>IF(B870="","",YEAR(B870)*100+MONTH(B870))</f>
        <v/>
      </c>
    </row>
    <row r="871">
      <c r="A871" s="24" t="n"/>
      <c r="B871" s="43" t="n"/>
      <c r="C871" s="24" t="n"/>
      <c r="D871" s="24" t="n"/>
      <c r="E871" s="24" t="n"/>
      <c r="F871" s="44">
        <f>IF(E871="","",IFERROR(VLOOKUP(E871,Products!$A$5:$B$204,2,FALSE),"SKU not found"))</f>
        <v/>
      </c>
      <c r="G871" s="25" t="n"/>
      <c r="H871" s="30" t="n"/>
      <c r="I871" s="40">
        <f>IF(OR(E871="",G871=""),"",ROUND(G871*H871,2))</f>
        <v/>
      </c>
      <c r="J871" s="40">
        <f>IF(E871="","",IFERROR(VLOOKUP(E871,Products!$A$5:$F$204,6,FALSE),0))</f>
        <v/>
      </c>
      <c r="K871" s="40">
        <f>IF(I871="","",ROUND(G871*J871,2))</f>
        <v/>
      </c>
      <c r="L871" s="40">
        <f>IF(I871="","",I871-K871)</f>
        <v/>
      </c>
      <c r="M871" s="45">
        <f>IF(B871="","",YEAR(B871)*100+MONTH(B871))</f>
        <v/>
      </c>
    </row>
    <row r="872">
      <c r="A872" s="24" t="n"/>
      <c r="B872" s="43" t="n"/>
      <c r="C872" s="24" t="n"/>
      <c r="D872" s="24" t="n"/>
      <c r="E872" s="24" t="n"/>
      <c r="F872" s="44">
        <f>IF(E872="","",IFERROR(VLOOKUP(E872,Products!$A$5:$B$204,2,FALSE),"SKU not found"))</f>
        <v/>
      </c>
      <c r="G872" s="25" t="n"/>
      <c r="H872" s="30" t="n"/>
      <c r="I872" s="40">
        <f>IF(OR(E872="",G872=""),"",ROUND(G872*H872,2))</f>
        <v/>
      </c>
      <c r="J872" s="40">
        <f>IF(E872="","",IFERROR(VLOOKUP(E872,Products!$A$5:$F$204,6,FALSE),0))</f>
        <v/>
      </c>
      <c r="K872" s="40">
        <f>IF(I872="","",ROUND(G872*J872,2))</f>
        <v/>
      </c>
      <c r="L872" s="40">
        <f>IF(I872="","",I872-K872)</f>
        <v/>
      </c>
      <c r="M872" s="45">
        <f>IF(B872="","",YEAR(B872)*100+MONTH(B872))</f>
        <v/>
      </c>
    </row>
    <row r="873">
      <c r="A873" s="24" t="n"/>
      <c r="B873" s="43" t="n"/>
      <c r="C873" s="24" t="n"/>
      <c r="D873" s="24" t="n"/>
      <c r="E873" s="24" t="n"/>
      <c r="F873" s="44">
        <f>IF(E873="","",IFERROR(VLOOKUP(E873,Products!$A$5:$B$204,2,FALSE),"SKU not found"))</f>
        <v/>
      </c>
      <c r="G873" s="25" t="n"/>
      <c r="H873" s="30" t="n"/>
      <c r="I873" s="40">
        <f>IF(OR(E873="",G873=""),"",ROUND(G873*H873,2))</f>
        <v/>
      </c>
      <c r="J873" s="40">
        <f>IF(E873="","",IFERROR(VLOOKUP(E873,Products!$A$5:$F$204,6,FALSE),0))</f>
        <v/>
      </c>
      <c r="K873" s="40">
        <f>IF(I873="","",ROUND(G873*J873,2))</f>
        <v/>
      </c>
      <c r="L873" s="40">
        <f>IF(I873="","",I873-K873)</f>
        <v/>
      </c>
      <c r="M873" s="45">
        <f>IF(B873="","",YEAR(B873)*100+MONTH(B873))</f>
        <v/>
      </c>
    </row>
    <row r="874">
      <c r="A874" s="24" t="n"/>
      <c r="B874" s="43" t="n"/>
      <c r="C874" s="24" t="n"/>
      <c r="D874" s="24" t="n"/>
      <c r="E874" s="24" t="n"/>
      <c r="F874" s="44">
        <f>IF(E874="","",IFERROR(VLOOKUP(E874,Products!$A$5:$B$204,2,FALSE),"SKU not found"))</f>
        <v/>
      </c>
      <c r="G874" s="25" t="n"/>
      <c r="H874" s="30" t="n"/>
      <c r="I874" s="40">
        <f>IF(OR(E874="",G874=""),"",ROUND(G874*H874,2))</f>
        <v/>
      </c>
      <c r="J874" s="40">
        <f>IF(E874="","",IFERROR(VLOOKUP(E874,Products!$A$5:$F$204,6,FALSE),0))</f>
        <v/>
      </c>
      <c r="K874" s="40">
        <f>IF(I874="","",ROUND(G874*J874,2))</f>
        <v/>
      </c>
      <c r="L874" s="40">
        <f>IF(I874="","",I874-K874)</f>
        <v/>
      </c>
      <c r="M874" s="45">
        <f>IF(B874="","",YEAR(B874)*100+MONTH(B874))</f>
        <v/>
      </c>
    </row>
    <row r="875">
      <c r="A875" s="24" t="n"/>
      <c r="B875" s="43" t="n"/>
      <c r="C875" s="24" t="n"/>
      <c r="D875" s="24" t="n"/>
      <c r="E875" s="24" t="n"/>
      <c r="F875" s="44">
        <f>IF(E875="","",IFERROR(VLOOKUP(E875,Products!$A$5:$B$204,2,FALSE),"SKU not found"))</f>
        <v/>
      </c>
      <c r="G875" s="25" t="n"/>
      <c r="H875" s="30" t="n"/>
      <c r="I875" s="40">
        <f>IF(OR(E875="",G875=""),"",ROUND(G875*H875,2))</f>
        <v/>
      </c>
      <c r="J875" s="40">
        <f>IF(E875="","",IFERROR(VLOOKUP(E875,Products!$A$5:$F$204,6,FALSE),0))</f>
        <v/>
      </c>
      <c r="K875" s="40">
        <f>IF(I875="","",ROUND(G875*J875,2))</f>
        <v/>
      </c>
      <c r="L875" s="40">
        <f>IF(I875="","",I875-K875)</f>
        <v/>
      </c>
      <c r="M875" s="45">
        <f>IF(B875="","",YEAR(B875)*100+MONTH(B875))</f>
        <v/>
      </c>
    </row>
    <row r="876">
      <c r="A876" s="24" t="n"/>
      <c r="B876" s="43" t="n"/>
      <c r="C876" s="24" t="n"/>
      <c r="D876" s="24" t="n"/>
      <c r="E876" s="24" t="n"/>
      <c r="F876" s="44">
        <f>IF(E876="","",IFERROR(VLOOKUP(E876,Products!$A$5:$B$204,2,FALSE),"SKU not found"))</f>
        <v/>
      </c>
      <c r="G876" s="25" t="n"/>
      <c r="H876" s="30" t="n"/>
      <c r="I876" s="40">
        <f>IF(OR(E876="",G876=""),"",ROUND(G876*H876,2))</f>
        <v/>
      </c>
      <c r="J876" s="40">
        <f>IF(E876="","",IFERROR(VLOOKUP(E876,Products!$A$5:$F$204,6,FALSE),0))</f>
        <v/>
      </c>
      <c r="K876" s="40">
        <f>IF(I876="","",ROUND(G876*J876,2))</f>
        <v/>
      </c>
      <c r="L876" s="40">
        <f>IF(I876="","",I876-K876)</f>
        <v/>
      </c>
      <c r="M876" s="45">
        <f>IF(B876="","",YEAR(B876)*100+MONTH(B876))</f>
        <v/>
      </c>
    </row>
    <row r="877">
      <c r="A877" s="24" t="n"/>
      <c r="B877" s="43" t="n"/>
      <c r="C877" s="24" t="n"/>
      <c r="D877" s="24" t="n"/>
      <c r="E877" s="24" t="n"/>
      <c r="F877" s="44">
        <f>IF(E877="","",IFERROR(VLOOKUP(E877,Products!$A$5:$B$204,2,FALSE),"SKU not found"))</f>
        <v/>
      </c>
      <c r="G877" s="25" t="n"/>
      <c r="H877" s="30" t="n"/>
      <c r="I877" s="40">
        <f>IF(OR(E877="",G877=""),"",ROUND(G877*H877,2))</f>
        <v/>
      </c>
      <c r="J877" s="40">
        <f>IF(E877="","",IFERROR(VLOOKUP(E877,Products!$A$5:$F$204,6,FALSE),0))</f>
        <v/>
      </c>
      <c r="K877" s="40">
        <f>IF(I877="","",ROUND(G877*J877,2))</f>
        <v/>
      </c>
      <c r="L877" s="40">
        <f>IF(I877="","",I877-K877)</f>
        <v/>
      </c>
      <c r="M877" s="45">
        <f>IF(B877="","",YEAR(B877)*100+MONTH(B877))</f>
        <v/>
      </c>
    </row>
    <row r="878">
      <c r="A878" s="24" t="n"/>
      <c r="B878" s="43" t="n"/>
      <c r="C878" s="24" t="n"/>
      <c r="D878" s="24" t="n"/>
      <c r="E878" s="24" t="n"/>
      <c r="F878" s="44">
        <f>IF(E878="","",IFERROR(VLOOKUP(E878,Products!$A$5:$B$204,2,FALSE),"SKU not found"))</f>
        <v/>
      </c>
      <c r="G878" s="25" t="n"/>
      <c r="H878" s="30" t="n"/>
      <c r="I878" s="40">
        <f>IF(OR(E878="",G878=""),"",ROUND(G878*H878,2))</f>
        <v/>
      </c>
      <c r="J878" s="40">
        <f>IF(E878="","",IFERROR(VLOOKUP(E878,Products!$A$5:$F$204,6,FALSE),0))</f>
        <v/>
      </c>
      <c r="K878" s="40">
        <f>IF(I878="","",ROUND(G878*J878,2))</f>
        <v/>
      </c>
      <c r="L878" s="40">
        <f>IF(I878="","",I878-K878)</f>
        <v/>
      </c>
      <c r="M878" s="45">
        <f>IF(B878="","",YEAR(B878)*100+MONTH(B878))</f>
        <v/>
      </c>
    </row>
    <row r="879">
      <c r="A879" s="24" t="n"/>
      <c r="B879" s="43" t="n"/>
      <c r="C879" s="24" t="n"/>
      <c r="D879" s="24" t="n"/>
      <c r="E879" s="24" t="n"/>
      <c r="F879" s="44">
        <f>IF(E879="","",IFERROR(VLOOKUP(E879,Products!$A$5:$B$204,2,FALSE),"SKU not found"))</f>
        <v/>
      </c>
      <c r="G879" s="25" t="n"/>
      <c r="H879" s="30" t="n"/>
      <c r="I879" s="40">
        <f>IF(OR(E879="",G879=""),"",ROUND(G879*H879,2))</f>
        <v/>
      </c>
      <c r="J879" s="40">
        <f>IF(E879="","",IFERROR(VLOOKUP(E879,Products!$A$5:$F$204,6,FALSE),0))</f>
        <v/>
      </c>
      <c r="K879" s="40">
        <f>IF(I879="","",ROUND(G879*J879,2))</f>
        <v/>
      </c>
      <c r="L879" s="40">
        <f>IF(I879="","",I879-K879)</f>
        <v/>
      </c>
      <c r="M879" s="45">
        <f>IF(B879="","",YEAR(B879)*100+MONTH(B879))</f>
        <v/>
      </c>
    </row>
    <row r="880">
      <c r="A880" s="24" t="n"/>
      <c r="B880" s="43" t="n"/>
      <c r="C880" s="24" t="n"/>
      <c r="D880" s="24" t="n"/>
      <c r="E880" s="24" t="n"/>
      <c r="F880" s="44">
        <f>IF(E880="","",IFERROR(VLOOKUP(E880,Products!$A$5:$B$204,2,FALSE),"SKU not found"))</f>
        <v/>
      </c>
      <c r="G880" s="25" t="n"/>
      <c r="H880" s="30" t="n"/>
      <c r="I880" s="40">
        <f>IF(OR(E880="",G880=""),"",ROUND(G880*H880,2))</f>
        <v/>
      </c>
      <c r="J880" s="40">
        <f>IF(E880="","",IFERROR(VLOOKUP(E880,Products!$A$5:$F$204,6,FALSE),0))</f>
        <v/>
      </c>
      <c r="K880" s="40">
        <f>IF(I880="","",ROUND(G880*J880,2))</f>
        <v/>
      </c>
      <c r="L880" s="40">
        <f>IF(I880="","",I880-K880)</f>
        <v/>
      </c>
      <c r="M880" s="45">
        <f>IF(B880="","",YEAR(B880)*100+MONTH(B880))</f>
        <v/>
      </c>
    </row>
    <row r="881">
      <c r="A881" s="24" t="n"/>
      <c r="B881" s="43" t="n"/>
      <c r="C881" s="24" t="n"/>
      <c r="D881" s="24" t="n"/>
      <c r="E881" s="24" t="n"/>
      <c r="F881" s="44">
        <f>IF(E881="","",IFERROR(VLOOKUP(E881,Products!$A$5:$B$204,2,FALSE),"SKU not found"))</f>
        <v/>
      </c>
      <c r="G881" s="25" t="n"/>
      <c r="H881" s="30" t="n"/>
      <c r="I881" s="40">
        <f>IF(OR(E881="",G881=""),"",ROUND(G881*H881,2))</f>
        <v/>
      </c>
      <c r="J881" s="40">
        <f>IF(E881="","",IFERROR(VLOOKUP(E881,Products!$A$5:$F$204,6,FALSE),0))</f>
        <v/>
      </c>
      <c r="K881" s="40">
        <f>IF(I881="","",ROUND(G881*J881,2))</f>
        <v/>
      </c>
      <c r="L881" s="40">
        <f>IF(I881="","",I881-K881)</f>
        <v/>
      </c>
      <c r="M881" s="45">
        <f>IF(B881="","",YEAR(B881)*100+MONTH(B881))</f>
        <v/>
      </c>
    </row>
    <row r="882">
      <c r="A882" s="24" t="n"/>
      <c r="B882" s="43" t="n"/>
      <c r="C882" s="24" t="n"/>
      <c r="D882" s="24" t="n"/>
      <c r="E882" s="24" t="n"/>
      <c r="F882" s="44">
        <f>IF(E882="","",IFERROR(VLOOKUP(E882,Products!$A$5:$B$204,2,FALSE),"SKU not found"))</f>
        <v/>
      </c>
      <c r="G882" s="25" t="n"/>
      <c r="H882" s="30" t="n"/>
      <c r="I882" s="40">
        <f>IF(OR(E882="",G882=""),"",ROUND(G882*H882,2))</f>
        <v/>
      </c>
      <c r="J882" s="40">
        <f>IF(E882="","",IFERROR(VLOOKUP(E882,Products!$A$5:$F$204,6,FALSE),0))</f>
        <v/>
      </c>
      <c r="K882" s="40">
        <f>IF(I882="","",ROUND(G882*J882,2))</f>
        <v/>
      </c>
      <c r="L882" s="40">
        <f>IF(I882="","",I882-K882)</f>
        <v/>
      </c>
      <c r="M882" s="45">
        <f>IF(B882="","",YEAR(B882)*100+MONTH(B882))</f>
        <v/>
      </c>
    </row>
    <row r="883">
      <c r="A883" s="24" t="n"/>
      <c r="B883" s="43" t="n"/>
      <c r="C883" s="24" t="n"/>
      <c r="D883" s="24" t="n"/>
      <c r="E883" s="24" t="n"/>
      <c r="F883" s="44">
        <f>IF(E883="","",IFERROR(VLOOKUP(E883,Products!$A$5:$B$204,2,FALSE),"SKU not found"))</f>
        <v/>
      </c>
      <c r="G883" s="25" t="n"/>
      <c r="H883" s="30" t="n"/>
      <c r="I883" s="40">
        <f>IF(OR(E883="",G883=""),"",ROUND(G883*H883,2))</f>
        <v/>
      </c>
      <c r="J883" s="40">
        <f>IF(E883="","",IFERROR(VLOOKUP(E883,Products!$A$5:$F$204,6,FALSE),0))</f>
        <v/>
      </c>
      <c r="K883" s="40">
        <f>IF(I883="","",ROUND(G883*J883,2))</f>
        <v/>
      </c>
      <c r="L883" s="40">
        <f>IF(I883="","",I883-K883)</f>
        <v/>
      </c>
      <c r="M883" s="45">
        <f>IF(B883="","",YEAR(B883)*100+MONTH(B883))</f>
        <v/>
      </c>
    </row>
    <row r="884">
      <c r="A884" s="24" t="n"/>
      <c r="B884" s="43" t="n"/>
      <c r="C884" s="24" t="n"/>
      <c r="D884" s="24" t="n"/>
      <c r="E884" s="24" t="n"/>
      <c r="F884" s="44">
        <f>IF(E884="","",IFERROR(VLOOKUP(E884,Products!$A$5:$B$204,2,FALSE),"SKU not found"))</f>
        <v/>
      </c>
      <c r="G884" s="25" t="n"/>
      <c r="H884" s="30" t="n"/>
      <c r="I884" s="40">
        <f>IF(OR(E884="",G884=""),"",ROUND(G884*H884,2))</f>
        <v/>
      </c>
      <c r="J884" s="40">
        <f>IF(E884="","",IFERROR(VLOOKUP(E884,Products!$A$5:$F$204,6,FALSE),0))</f>
        <v/>
      </c>
      <c r="K884" s="40">
        <f>IF(I884="","",ROUND(G884*J884,2))</f>
        <v/>
      </c>
      <c r="L884" s="40">
        <f>IF(I884="","",I884-K884)</f>
        <v/>
      </c>
      <c r="M884" s="45">
        <f>IF(B884="","",YEAR(B884)*100+MONTH(B884))</f>
        <v/>
      </c>
    </row>
    <row r="885">
      <c r="A885" s="24" t="n"/>
      <c r="B885" s="43" t="n"/>
      <c r="C885" s="24" t="n"/>
      <c r="D885" s="24" t="n"/>
      <c r="E885" s="24" t="n"/>
      <c r="F885" s="44">
        <f>IF(E885="","",IFERROR(VLOOKUP(E885,Products!$A$5:$B$204,2,FALSE),"SKU not found"))</f>
        <v/>
      </c>
      <c r="G885" s="25" t="n"/>
      <c r="H885" s="30" t="n"/>
      <c r="I885" s="40">
        <f>IF(OR(E885="",G885=""),"",ROUND(G885*H885,2))</f>
        <v/>
      </c>
      <c r="J885" s="40">
        <f>IF(E885="","",IFERROR(VLOOKUP(E885,Products!$A$5:$F$204,6,FALSE),0))</f>
        <v/>
      </c>
      <c r="K885" s="40">
        <f>IF(I885="","",ROUND(G885*J885,2))</f>
        <v/>
      </c>
      <c r="L885" s="40">
        <f>IF(I885="","",I885-K885)</f>
        <v/>
      </c>
      <c r="M885" s="45">
        <f>IF(B885="","",YEAR(B885)*100+MONTH(B885))</f>
        <v/>
      </c>
    </row>
    <row r="886">
      <c r="A886" s="24" t="n"/>
      <c r="B886" s="43" t="n"/>
      <c r="C886" s="24" t="n"/>
      <c r="D886" s="24" t="n"/>
      <c r="E886" s="24" t="n"/>
      <c r="F886" s="44">
        <f>IF(E886="","",IFERROR(VLOOKUP(E886,Products!$A$5:$B$204,2,FALSE),"SKU not found"))</f>
        <v/>
      </c>
      <c r="G886" s="25" t="n"/>
      <c r="H886" s="30" t="n"/>
      <c r="I886" s="40">
        <f>IF(OR(E886="",G886=""),"",ROUND(G886*H886,2))</f>
        <v/>
      </c>
      <c r="J886" s="40">
        <f>IF(E886="","",IFERROR(VLOOKUP(E886,Products!$A$5:$F$204,6,FALSE),0))</f>
        <v/>
      </c>
      <c r="K886" s="40">
        <f>IF(I886="","",ROUND(G886*J886,2))</f>
        <v/>
      </c>
      <c r="L886" s="40">
        <f>IF(I886="","",I886-K886)</f>
        <v/>
      </c>
      <c r="M886" s="45">
        <f>IF(B886="","",YEAR(B886)*100+MONTH(B886))</f>
        <v/>
      </c>
    </row>
    <row r="887">
      <c r="A887" s="24" t="n"/>
      <c r="B887" s="43" t="n"/>
      <c r="C887" s="24" t="n"/>
      <c r="D887" s="24" t="n"/>
      <c r="E887" s="24" t="n"/>
      <c r="F887" s="44">
        <f>IF(E887="","",IFERROR(VLOOKUP(E887,Products!$A$5:$B$204,2,FALSE),"SKU not found"))</f>
        <v/>
      </c>
      <c r="G887" s="25" t="n"/>
      <c r="H887" s="30" t="n"/>
      <c r="I887" s="40">
        <f>IF(OR(E887="",G887=""),"",ROUND(G887*H887,2))</f>
        <v/>
      </c>
      <c r="J887" s="40">
        <f>IF(E887="","",IFERROR(VLOOKUP(E887,Products!$A$5:$F$204,6,FALSE),0))</f>
        <v/>
      </c>
      <c r="K887" s="40">
        <f>IF(I887="","",ROUND(G887*J887,2))</f>
        <v/>
      </c>
      <c r="L887" s="40">
        <f>IF(I887="","",I887-K887)</f>
        <v/>
      </c>
      <c r="M887" s="45">
        <f>IF(B887="","",YEAR(B887)*100+MONTH(B887))</f>
        <v/>
      </c>
    </row>
    <row r="888">
      <c r="A888" s="24" t="n"/>
      <c r="B888" s="43" t="n"/>
      <c r="C888" s="24" t="n"/>
      <c r="D888" s="24" t="n"/>
      <c r="E888" s="24" t="n"/>
      <c r="F888" s="44">
        <f>IF(E888="","",IFERROR(VLOOKUP(E888,Products!$A$5:$B$204,2,FALSE),"SKU not found"))</f>
        <v/>
      </c>
      <c r="G888" s="25" t="n"/>
      <c r="H888" s="30" t="n"/>
      <c r="I888" s="40">
        <f>IF(OR(E888="",G888=""),"",ROUND(G888*H888,2))</f>
        <v/>
      </c>
      <c r="J888" s="40">
        <f>IF(E888="","",IFERROR(VLOOKUP(E888,Products!$A$5:$F$204,6,FALSE),0))</f>
        <v/>
      </c>
      <c r="K888" s="40">
        <f>IF(I888="","",ROUND(G888*J888,2))</f>
        <v/>
      </c>
      <c r="L888" s="40">
        <f>IF(I888="","",I888-K888)</f>
        <v/>
      </c>
      <c r="M888" s="45">
        <f>IF(B888="","",YEAR(B888)*100+MONTH(B888))</f>
        <v/>
      </c>
    </row>
    <row r="889">
      <c r="A889" s="24" t="n"/>
      <c r="B889" s="43" t="n"/>
      <c r="C889" s="24" t="n"/>
      <c r="D889" s="24" t="n"/>
      <c r="E889" s="24" t="n"/>
      <c r="F889" s="44">
        <f>IF(E889="","",IFERROR(VLOOKUP(E889,Products!$A$5:$B$204,2,FALSE),"SKU not found"))</f>
        <v/>
      </c>
      <c r="G889" s="25" t="n"/>
      <c r="H889" s="30" t="n"/>
      <c r="I889" s="40">
        <f>IF(OR(E889="",G889=""),"",ROUND(G889*H889,2))</f>
        <v/>
      </c>
      <c r="J889" s="40">
        <f>IF(E889="","",IFERROR(VLOOKUP(E889,Products!$A$5:$F$204,6,FALSE),0))</f>
        <v/>
      </c>
      <c r="K889" s="40">
        <f>IF(I889="","",ROUND(G889*J889,2))</f>
        <v/>
      </c>
      <c r="L889" s="40">
        <f>IF(I889="","",I889-K889)</f>
        <v/>
      </c>
      <c r="M889" s="45">
        <f>IF(B889="","",YEAR(B889)*100+MONTH(B889))</f>
        <v/>
      </c>
    </row>
    <row r="890">
      <c r="A890" s="24" t="n"/>
      <c r="B890" s="43" t="n"/>
      <c r="C890" s="24" t="n"/>
      <c r="D890" s="24" t="n"/>
      <c r="E890" s="24" t="n"/>
      <c r="F890" s="44">
        <f>IF(E890="","",IFERROR(VLOOKUP(E890,Products!$A$5:$B$204,2,FALSE),"SKU not found"))</f>
        <v/>
      </c>
      <c r="G890" s="25" t="n"/>
      <c r="H890" s="30" t="n"/>
      <c r="I890" s="40">
        <f>IF(OR(E890="",G890=""),"",ROUND(G890*H890,2))</f>
        <v/>
      </c>
      <c r="J890" s="40">
        <f>IF(E890="","",IFERROR(VLOOKUP(E890,Products!$A$5:$F$204,6,FALSE),0))</f>
        <v/>
      </c>
      <c r="K890" s="40">
        <f>IF(I890="","",ROUND(G890*J890,2))</f>
        <v/>
      </c>
      <c r="L890" s="40">
        <f>IF(I890="","",I890-K890)</f>
        <v/>
      </c>
      <c r="M890" s="45">
        <f>IF(B890="","",YEAR(B890)*100+MONTH(B890))</f>
        <v/>
      </c>
    </row>
    <row r="891">
      <c r="A891" s="24" t="n"/>
      <c r="B891" s="43" t="n"/>
      <c r="C891" s="24" t="n"/>
      <c r="D891" s="24" t="n"/>
      <c r="E891" s="24" t="n"/>
      <c r="F891" s="44">
        <f>IF(E891="","",IFERROR(VLOOKUP(E891,Products!$A$5:$B$204,2,FALSE),"SKU not found"))</f>
        <v/>
      </c>
      <c r="G891" s="25" t="n"/>
      <c r="H891" s="30" t="n"/>
      <c r="I891" s="40">
        <f>IF(OR(E891="",G891=""),"",ROUND(G891*H891,2))</f>
        <v/>
      </c>
      <c r="J891" s="40">
        <f>IF(E891="","",IFERROR(VLOOKUP(E891,Products!$A$5:$F$204,6,FALSE),0))</f>
        <v/>
      </c>
      <c r="K891" s="40">
        <f>IF(I891="","",ROUND(G891*J891,2))</f>
        <v/>
      </c>
      <c r="L891" s="40">
        <f>IF(I891="","",I891-K891)</f>
        <v/>
      </c>
      <c r="M891" s="45">
        <f>IF(B891="","",YEAR(B891)*100+MONTH(B891))</f>
        <v/>
      </c>
    </row>
    <row r="892">
      <c r="A892" s="24" t="n"/>
      <c r="B892" s="43" t="n"/>
      <c r="C892" s="24" t="n"/>
      <c r="D892" s="24" t="n"/>
      <c r="E892" s="24" t="n"/>
      <c r="F892" s="44">
        <f>IF(E892="","",IFERROR(VLOOKUP(E892,Products!$A$5:$B$204,2,FALSE),"SKU not found"))</f>
        <v/>
      </c>
      <c r="G892" s="25" t="n"/>
      <c r="H892" s="30" t="n"/>
      <c r="I892" s="40">
        <f>IF(OR(E892="",G892=""),"",ROUND(G892*H892,2))</f>
        <v/>
      </c>
      <c r="J892" s="40">
        <f>IF(E892="","",IFERROR(VLOOKUP(E892,Products!$A$5:$F$204,6,FALSE),0))</f>
        <v/>
      </c>
      <c r="K892" s="40">
        <f>IF(I892="","",ROUND(G892*J892,2))</f>
        <v/>
      </c>
      <c r="L892" s="40">
        <f>IF(I892="","",I892-K892)</f>
        <v/>
      </c>
      <c r="M892" s="45">
        <f>IF(B892="","",YEAR(B892)*100+MONTH(B892))</f>
        <v/>
      </c>
    </row>
    <row r="893">
      <c r="A893" s="24" t="n"/>
      <c r="B893" s="43" t="n"/>
      <c r="C893" s="24" t="n"/>
      <c r="D893" s="24" t="n"/>
      <c r="E893" s="24" t="n"/>
      <c r="F893" s="44">
        <f>IF(E893="","",IFERROR(VLOOKUP(E893,Products!$A$5:$B$204,2,FALSE),"SKU not found"))</f>
        <v/>
      </c>
      <c r="G893" s="25" t="n"/>
      <c r="H893" s="30" t="n"/>
      <c r="I893" s="40">
        <f>IF(OR(E893="",G893=""),"",ROUND(G893*H893,2))</f>
        <v/>
      </c>
      <c r="J893" s="40">
        <f>IF(E893="","",IFERROR(VLOOKUP(E893,Products!$A$5:$F$204,6,FALSE),0))</f>
        <v/>
      </c>
      <c r="K893" s="40">
        <f>IF(I893="","",ROUND(G893*J893,2))</f>
        <v/>
      </c>
      <c r="L893" s="40">
        <f>IF(I893="","",I893-K893)</f>
        <v/>
      </c>
      <c r="M893" s="45">
        <f>IF(B893="","",YEAR(B893)*100+MONTH(B893))</f>
        <v/>
      </c>
    </row>
    <row r="894">
      <c r="A894" s="24" t="n"/>
      <c r="B894" s="43" t="n"/>
      <c r="C894" s="24" t="n"/>
      <c r="D894" s="24" t="n"/>
      <c r="E894" s="24" t="n"/>
      <c r="F894" s="44">
        <f>IF(E894="","",IFERROR(VLOOKUP(E894,Products!$A$5:$B$204,2,FALSE),"SKU not found"))</f>
        <v/>
      </c>
      <c r="G894" s="25" t="n"/>
      <c r="H894" s="30" t="n"/>
      <c r="I894" s="40">
        <f>IF(OR(E894="",G894=""),"",ROUND(G894*H894,2))</f>
        <v/>
      </c>
      <c r="J894" s="40">
        <f>IF(E894="","",IFERROR(VLOOKUP(E894,Products!$A$5:$F$204,6,FALSE),0))</f>
        <v/>
      </c>
      <c r="K894" s="40">
        <f>IF(I894="","",ROUND(G894*J894,2))</f>
        <v/>
      </c>
      <c r="L894" s="40">
        <f>IF(I894="","",I894-K894)</f>
        <v/>
      </c>
      <c r="M894" s="45">
        <f>IF(B894="","",YEAR(B894)*100+MONTH(B894))</f>
        <v/>
      </c>
    </row>
    <row r="895">
      <c r="A895" s="24" t="n"/>
      <c r="B895" s="43" t="n"/>
      <c r="C895" s="24" t="n"/>
      <c r="D895" s="24" t="n"/>
      <c r="E895" s="24" t="n"/>
      <c r="F895" s="44">
        <f>IF(E895="","",IFERROR(VLOOKUP(E895,Products!$A$5:$B$204,2,FALSE),"SKU not found"))</f>
        <v/>
      </c>
      <c r="G895" s="25" t="n"/>
      <c r="H895" s="30" t="n"/>
      <c r="I895" s="40">
        <f>IF(OR(E895="",G895=""),"",ROUND(G895*H895,2))</f>
        <v/>
      </c>
      <c r="J895" s="40">
        <f>IF(E895="","",IFERROR(VLOOKUP(E895,Products!$A$5:$F$204,6,FALSE),0))</f>
        <v/>
      </c>
      <c r="K895" s="40">
        <f>IF(I895="","",ROUND(G895*J895,2))</f>
        <v/>
      </c>
      <c r="L895" s="40">
        <f>IF(I895="","",I895-K895)</f>
        <v/>
      </c>
      <c r="M895" s="45">
        <f>IF(B895="","",YEAR(B895)*100+MONTH(B895))</f>
        <v/>
      </c>
    </row>
    <row r="896">
      <c r="A896" s="24" t="n"/>
      <c r="B896" s="43" t="n"/>
      <c r="C896" s="24" t="n"/>
      <c r="D896" s="24" t="n"/>
      <c r="E896" s="24" t="n"/>
      <c r="F896" s="44">
        <f>IF(E896="","",IFERROR(VLOOKUP(E896,Products!$A$5:$B$204,2,FALSE),"SKU not found"))</f>
        <v/>
      </c>
      <c r="G896" s="25" t="n"/>
      <c r="H896" s="30" t="n"/>
      <c r="I896" s="40">
        <f>IF(OR(E896="",G896=""),"",ROUND(G896*H896,2))</f>
        <v/>
      </c>
      <c r="J896" s="40">
        <f>IF(E896="","",IFERROR(VLOOKUP(E896,Products!$A$5:$F$204,6,FALSE),0))</f>
        <v/>
      </c>
      <c r="K896" s="40">
        <f>IF(I896="","",ROUND(G896*J896,2))</f>
        <v/>
      </c>
      <c r="L896" s="40">
        <f>IF(I896="","",I896-K896)</f>
        <v/>
      </c>
      <c r="M896" s="45">
        <f>IF(B896="","",YEAR(B896)*100+MONTH(B896))</f>
        <v/>
      </c>
    </row>
    <row r="897">
      <c r="A897" s="24" t="n"/>
      <c r="B897" s="43" t="n"/>
      <c r="C897" s="24" t="n"/>
      <c r="D897" s="24" t="n"/>
      <c r="E897" s="24" t="n"/>
      <c r="F897" s="44">
        <f>IF(E897="","",IFERROR(VLOOKUP(E897,Products!$A$5:$B$204,2,FALSE),"SKU not found"))</f>
        <v/>
      </c>
      <c r="G897" s="25" t="n"/>
      <c r="H897" s="30" t="n"/>
      <c r="I897" s="40">
        <f>IF(OR(E897="",G897=""),"",ROUND(G897*H897,2))</f>
        <v/>
      </c>
      <c r="J897" s="40">
        <f>IF(E897="","",IFERROR(VLOOKUP(E897,Products!$A$5:$F$204,6,FALSE),0))</f>
        <v/>
      </c>
      <c r="K897" s="40">
        <f>IF(I897="","",ROUND(G897*J897,2))</f>
        <v/>
      </c>
      <c r="L897" s="40">
        <f>IF(I897="","",I897-K897)</f>
        <v/>
      </c>
      <c r="M897" s="45">
        <f>IF(B897="","",YEAR(B897)*100+MONTH(B897))</f>
        <v/>
      </c>
    </row>
    <row r="898">
      <c r="A898" s="24" t="n"/>
      <c r="B898" s="43" t="n"/>
      <c r="C898" s="24" t="n"/>
      <c r="D898" s="24" t="n"/>
      <c r="E898" s="24" t="n"/>
      <c r="F898" s="44">
        <f>IF(E898="","",IFERROR(VLOOKUP(E898,Products!$A$5:$B$204,2,FALSE),"SKU not found"))</f>
        <v/>
      </c>
      <c r="G898" s="25" t="n"/>
      <c r="H898" s="30" t="n"/>
      <c r="I898" s="40">
        <f>IF(OR(E898="",G898=""),"",ROUND(G898*H898,2))</f>
        <v/>
      </c>
      <c r="J898" s="40">
        <f>IF(E898="","",IFERROR(VLOOKUP(E898,Products!$A$5:$F$204,6,FALSE),0))</f>
        <v/>
      </c>
      <c r="K898" s="40">
        <f>IF(I898="","",ROUND(G898*J898,2))</f>
        <v/>
      </c>
      <c r="L898" s="40">
        <f>IF(I898="","",I898-K898)</f>
        <v/>
      </c>
      <c r="M898" s="45">
        <f>IF(B898="","",YEAR(B898)*100+MONTH(B898))</f>
        <v/>
      </c>
    </row>
    <row r="899">
      <c r="A899" s="24" t="n"/>
      <c r="B899" s="43" t="n"/>
      <c r="C899" s="24" t="n"/>
      <c r="D899" s="24" t="n"/>
      <c r="E899" s="24" t="n"/>
      <c r="F899" s="44">
        <f>IF(E899="","",IFERROR(VLOOKUP(E899,Products!$A$5:$B$204,2,FALSE),"SKU not found"))</f>
        <v/>
      </c>
      <c r="G899" s="25" t="n"/>
      <c r="H899" s="30" t="n"/>
      <c r="I899" s="40">
        <f>IF(OR(E899="",G899=""),"",ROUND(G899*H899,2))</f>
        <v/>
      </c>
      <c r="J899" s="40">
        <f>IF(E899="","",IFERROR(VLOOKUP(E899,Products!$A$5:$F$204,6,FALSE),0))</f>
        <v/>
      </c>
      <c r="K899" s="40">
        <f>IF(I899="","",ROUND(G899*J899,2))</f>
        <v/>
      </c>
      <c r="L899" s="40">
        <f>IF(I899="","",I899-K899)</f>
        <v/>
      </c>
      <c r="M899" s="45">
        <f>IF(B899="","",YEAR(B899)*100+MONTH(B899))</f>
        <v/>
      </c>
    </row>
    <row r="900">
      <c r="A900" s="24" t="n"/>
      <c r="B900" s="43" t="n"/>
      <c r="C900" s="24" t="n"/>
      <c r="D900" s="24" t="n"/>
      <c r="E900" s="24" t="n"/>
      <c r="F900" s="44">
        <f>IF(E900="","",IFERROR(VLOOKUP(E900,Products!$A$5:$B$204,2,FALSE),"SKU not found"))</f>
        <v/>
      </c>
      <c r="G900" s="25" t="n"/>
      <c r="H900" s="30" t="n"/>
      <c r="I900" s="40">
        <f>IF(OR(E900="",G900=""),"",ROUND(G900*H900,2))</f>
        <v/>
      </c>
      <c r="J900" s="40">
        <f>IF(E900="","",IFERROR(VLOOKUP(E900,Products!$A$5:$F$204,6,FALSE),0))</f>
        <v/>
      </c>
      <c r="K900" s="40">
        <f>IF(I900="","",ROUND(G900*J900,2))</f>
        <v/>
      </c>
      <c r="L900" s="40">
        <f>IF(I900="","",I900-K900)</f>
        <v/>
      </c>
      <c r="M900" s="45">
        <f>IF(B900="","",YEAR(B900)*100+MONTH(B900))</f>
        <v/>
      </c>
    </row>
    <row r="901">
      <c r="A901" s="24" t="n"/>
      <c r="B901" s="43" t="n"/>
      <c r="C901" s="24" t="n"/>
      <c r="D901" s="24" t="n"/>
      <c r="E901" s="24" t="n"/>
      <c r="F901" s="44">
        <f>IF(E901="","",IFERROR(VLOOKUP(E901,Products!$A$5:$B$204,2,FALSE),"SKU not found"))</f>
        <v/>
      </c>
      <c r="G901" s="25" t="n"/>
      <c r="H901" s="30" t="n"/>
      <c r="I901" s="40">
        <f>IF(OR(E901="",G901=""),"",ROUND(G901*H901,2))</f>
        <v/>
      </c>
      <c r="J901" s="40">
        <f>IF(E901="","",IFERROR(VLOOKUP(E901,Products!$A$5:$F$204,6,FALSE),0))</f>
        <v/>
      </c>
      <c r="K901" s="40">
        <f>IF(I901="","",ROUND(G901*J901,2))</f>
        <v/>
      </c>
      <c r="L901" s="40">
        <f>IF(I901="","",I901-K901)</f>
        <v/>
      </c>
      <c r="M901" s="45">
        <f>IF(B901="","",YEAR(B901)*100+MONTH(B901))</f>
        <v/>
      </c>
    </row>
    <row r="902">
      <c r="A902" s="24" t="n"/>
      <c r="B902" s="43" t="n"/>
      <c r="C902" s="24" t="n"/>
      <c r="D902" s="24" t="n"/>
      <c r="E902" s="24" t="n"/>
      <c r="F902" s="44">
        <f>IF(E902="","",IFERROR(VLOOKUP(E902,Products!$A$5:$B$204,2,FALSE),"SKU not found"))</f>
        <v/>
      </c>
      <c r="G902" s="25" t="n"/>
      <c r="H902" s="30" t="n"/>
      <c r="I902" s="40">
        <f>IF(OR(E902="",G902=""),"",ROUND(G902*H902,2))</f>
        <v/>
      </c>
      <c r="J902" s="40">
        <f>IF(E902="","",IFERROR(VLOOKUP(E902,Products!$A$5:$F$204,6,FALSE),0))</f>
        <v/>
      </c>
      <c r="K902" s="40">
        <f>IF(I902="","",ROUND(G902*J902,2))</f>
        <v/>
      </c>
      <c r="L902" s="40">
        <f>IF(I902="","",I902-K902)</f>
        <v/>
      </c>
      <c r="M902" s="45">
        <f>IF(B902="","",YEAR(B902)*100+MONTH(B902))</f>
        <v/>
      </c>
    </row>
    <row r="903">
      <c r="A903" s="24" t="n"/>
      <c r="B903" s="43" t="n"/>
      <c r="C903" s="24" t="n"/>
      <c r="D903" s="24" t="n"/>
      <c r="E903" s="24" t="n"/>
      <c r="F903" s="44">
        <f>IF(E903="","",IFERROR(VLOOKUP(E903,Products!$A$5:$B$204,2,FALSE),"SKU not found"))</f>
        <v/>
      </c>
      <c r="G903" s="25" t="n"/>
      <c r="H903" s="30" t="n"/>
      <c r="I903" s="40">
        <f>IF(OR(E903="",G903=""),"",ROUND(G903*H903,2))</f>
        <v/>
      </c>
      <c r="J903" s="40">
        <f>IF(E903="","",IFERROR(VLOOKUP(E903,Products!$A$5:$F$204,6,FALSE),0))</f>
        <v/>
      </c>
      <c r="K903" s="40">
        <f>IF(I903="","",ROUND(G903*J903,2))</f>
        <v/>
      </c>
      <c r="L903" s="40">
        <f>IF(I903="","",I903-K903)</f>
        <v/>
      </c>
      <c r="M903" s="45">
        <f>IF(B903="","",YEAR(B903)*100+MONTH(B903))</f>
        <v/>
      </c>
    </row>
    <row r="904">
      <c r="A904" s="24" t="n"/>
      <c r="B904" s="43" t="n"/>
      <c r="C904" s="24" t="n"/>
      <c r="D904" s="24" t="n"/>
      <c r="E904" s="24" t="n"/>
      <c r="F904" s="44">
        <f>IF(E904="","",IFERROR(VLOOKUP(E904,Products!$A$5:$B$204,2,FALSE),"SKU not found"))</f>
        <v/>
      </c>
      <c r="G904" s="25" t="n"/>
      <c r="H904" s="30" t="n"/>
      <c r="I904" s="40">
        <f>IF(OR(E904="",G904=""),"",ROUND(G904*H904,2))</f>
        <v/>
      </c>
      <c r="J904" s="40">
        <f>IF(E904="","",IFERROR(VLOOKUP(E904,Products!$A$5:$F$204,6,FALSE),0))</f>
        <v/>
      </c>
      <c r="K904" s="40">
        <f>IF(I904="","",ROUND(G904*J904,2))</f>
        <v/>
      </c>
      <c r="L904" s="40">
        <f>IF(I904="","",I904-K904)</f>
        <v/>
      </c>
      <c r="M904" s="45">
        <f>IF(B904="","",YEAR(B904)*100+MONTH(B904))</f>
        <v/>
      </c>
    </row>
    <row r="905">
      <c r="A905" s="24" t="n"/>
      <c r="B905" s="43" t="n"/>
      <c r="C905" s="24" t="n"/>
      <c r="D905" s="24" t="n"/>
      <c r="E905" s="24" t="n"/>
      <c r="F905" s="44">
        <f>IF(E905="","",IFERROR(VLOOKUP(E905,Products!$A$5:$B$204,2,FALSE),"SKU not found"))</f>
        <v/>
      </c>
      <c r="G905" s="25" t="n"/>
      <c r="H905" s="30" t="n"/>
      <c r="I905" s="40">
        <f>IF(OR(E905="",G905=""),"",ROUND(G905*H905,2))</f>
        <v/>
      </c>
      <c r="J905" s="40">
        <f>IF(E905="","",IFERROR(VLOOKUP(E905,Products!$A$5:$F$204,6,FALSE),0))</f>
        <v/>
      </c>
      <c r="K905" s="40">
        <f>IF(I905="","",ROUND(G905*J905,2))</f>
        <v/>
      </c>
      <c r="L905" s="40">
        <f>IF(I905="","",I905-K905)</f>
        <v/>
      </c>
      <c r="M905" s="45">
        <f>IF(B905="","",YEAR(B905)*100+MONTH(B905))</f>
        <v/>
      </c>
    </row>
    <row r="906">
      <c r="A906" s="24" t="n"/>
      <c r="B906" s="43" t="n"/>
      <c r="C906" s="24" t="n"/>
      <c r="D906" s="24" t="n"/>
      <c r="E906" s="24" t="n"/>
      <c r="F906" s="44">
        <f>IF(E906="","",IFERROR(VLOOKUP(E906,Products!$A$5:$B$204,2,FALSE),"SKU not found"))</f>
        <v/>
      </c>
      <c r="G906" s="25" t="n"/>
      <c r="H906" s="30" t="n"/>
      <c r="I906" s="40">
        <f>IF(OR(E906="",G906=""),"",ROUND(G906*H906,2))</f>
        <v/>
      </c>
      <c r="J906" s="40">
        <f>IF(E906="","",IFERROR(VLOOKUP(E906,Products!$A$5:$F$204,6,FALSE),0))</f>
        <v/>
      </c>
      <c r="K906" s="40">
        <f>IF(I906="","",ROUND(G906*J906,2))</f>
        <v/>
      </c>
      <c r="L906" s="40">
        <f>IF(I906="","",I906-K906)</f>
        <v/>
      </c>
      <c r="M906" s="45">
        <f>IF(B906="","",YEAR(B906)*100+MONTH(B906))</f>
        <v/>
      </c>
    </row>
    <row r="907">
      <c r="A907" s="24" t="n"/>
      <c r="B907" s="43" t="n"/>
      <c r="C907" s="24" t="n"/>
      <c r="D907" s="24" t="n"/>
      <c r="E907" s="24" t="n"/>
      <c r="F907" s="44">
        <f>IF(E907="","",IFERROR(VLOOKUP(E907,Products!$A$5:$B$204,2,FALSE),"SKU not found"))</f>
        <v/>
      </c>
      <c r="G907" s="25" t="n"/>
      <c r="H907" s="30" t="n"/>
      <c r="I907" s="40">
        <f>IF(OR(E907="",G907=""),"",ROUND(G907*H907,2))</f>
        <v/>
      </c>
      <c r="J907" s="40">
        <f>IF(E907="","",IFERROR(VLOOKUP(E907,Products!$A$5:$F$204,6,FALSE),0))</f>
        <v/>
      </c>
      <c r="K907" s="40">
        <f>IF(I907="","",ROUND(G907*J907,2))</f>
        <v/>
      </c>
      <c r="L907" s="40">
        <f>IF(I907="","",I907-K907)</f>
        <v/>
      </c>
      <c r="M907" s="45">
        <f>IF(B907="","",YEAR(B907)*100+MONTH(B907))</f>
        <v/>
      </c>
    </row>
    <row r="908">
      <c r="A908" s="24" t="n"/>
      <c r="B908" s="43" t="n"/>
      <c r="C908" s="24" t="n"/>
      <c r="D908" s="24" t="n"/>
      <c r="E908" s="24" t="n"/>
      <c r="F908" s="44">
        <f>IF(E908="","",IFERROR(VLOOKUP(E908,Products!$A$5:$B$204,2,FALSE),"SKU not found"))</f>
        <v/>
      </c>
      <c r="G908" s="25" t="n"/>
      <c r="H908" s="30" t="n"/>
      <c r="I908" s="40">
        <f>IF(OR(E908="",G908=""),"",ROUND(G908*H908,2))</f>
        <v/>
      </c>
      <c r="J908" s="40">
        <f>IF(E908="","",IFERROR(VLOOKUP(E908,Products!$A$5:$F$204,6,FALSE),0))</f>
        <v/>
      </c>
      <c r="K908" s="40">
        <f>IF(I908="","",ROUND(G908*J908,2))</f>
        <v/>
      </c>
      <c r="L908" s="40">
        <f>IF(I908="","",I908-K908)</f>
        <v/>
      </c>
      <c r="M908" s="45">
        <f>IF(B908="","",YEAR(B908)*100+MONTH(B908))</f>
        <v/>
      </c>
    </row>
    <row r="909">
      <c r="A909" s="24" t="n"/>
      <c r="B909" s="43" t="n"/>
      <c r="C909" s="24" t="n"/>
      <c r="D909" s="24" t="n"/>
      <c r="E909" s="24" t="n"/>
      <c r="F909" s="44">
        <f>IF(E909="","",IFERROR(VLOOKUP(E909,Products!$A$5:$B$204,2,FALSE),"SKU not found"))</f>
        <v/>
      </c>
      <c r="G909" s="25" t="n"/>
      <c r="H909" s="30" t="n"/>
      <c r="I909" s="40">
        <f>IF(OR(E909="",G909=""),"",ROUND(G909*H909,2))</f>
        <v/>
      </c>
      <c r="J909" s="40">
        <f>IF(E909="","",IFERROR(VLOOKUP(E909,Products!$A$5:$F$204,6,FALSE),0))</f>
        <v/>
      </c>
      <c r="K909" s="40">
        <f>IF(I909="","",ROUND(G909*J909,2))</f>
        <v/>
      </c>
      <c r="L909" s="40">
        <f>IF(I909="","",I909-K909)</f>
        <v/>
      </c>
      <c r="M909" s="45">
        <f>IF(B909="","",YEAR(B909)*100+MONTH(B909))</f>
        <v/>
      </c>
    </row>
    <row r="910">
      <c r="A910" s="24" t="n"/>
      <c r="B910" s="43" t="n"/>
      <c r="C910" s="24" t="n"/>
      <c r="D910" s="24" t="n"/>
      <c r="E910" s="24" t="n"/>
      <c r="F910" s="44">
        <f>IF(E910="","",IFERROR(VLOOKUP(E910,Products!$A$5:$B$204,2,FALSE),"SKU not found"))</f>
        <v/>
      </c>
      <c r="G910" s="25" t="n"/>
      <c r="H910" s="30" t="n"/>
      <c r="I910" s="40">
        <f>IF(OR(E910="",G910=""),"",ROUND(G910*H910,2))</f>
        <v/>
      </c>
      <c r="J910" s="40">
        <f>IF(E910="","",IFERROR(VLOOKUP(E910,Products!$A$5:$F$204,6,FALSE),0))</f>
        <v/>
      </c>
      <c r="K910" s="40">
        <f>IF(I910="","",ROUND(G910*J910,2))</f>
        <v/>
      </c>
      <c r="L910" s="40">
        <f>IF(I910="","",I910-K910)</f>
        <v/>
      </c>
      <c r="M910" s="45">
        <f>IF(B910="","",YEAR(B910)*100+MONTH(B910))</f>
        <v/>
      </c>
    </row>
    <row r="911">
      <c r="A911" s="24" t="n"/>
      <c r="B911" s="43" t="n"/>
      <c r="C911" s="24" t="n"/>
      <c r="D911" s="24" t="n"/>
      <c r="E911" s="24" t="n"/>
      <c r="F911" s="44">
        <f>IF(E911="","",IFERROR(VLOOKUP(E911,Products!$A$5:$B$204,2,FALSE),"SKU not found"))</f>
        <v/>
      </c>
      <c r="G911" s="25" t="n"/>
      <c r="H911" s="30" t="n"/>
      <c r="I911" s="40">
        <f>IF(OR(E911="",G911=""),"",ROUND(G911*H911,2))</f>
        <v/>
      </c>
      <c r="J911" s="40">
        <f>IF(E911="","",IFERROR(VLOOKUP(E911,Products!$A$5:$F$204,6,FALSE),0))</f>
        <v/>
      </c>
      <c r="K911" s="40">
        <f>IF(I911="","",ROUND(G911*J911,2))</f>
        <v/>
      </c>
      <c r="L911" s="40">
        <f>IF(I911="","",I911-K911)</f>
        <v/>
      </c>
      <c r="M911" s="45">
        <f>IF(B911="","",YEAR(B911)*100+MONTH(B911))</f>
        <v/>
      </c>
    </row>
    <row r="912">
      <c r="A912" s="24" t="n"/>
      <c r="B912" s="43" t="n"/>
      <c r="C912" s="24" t="n"/>
      <c r="D912" s="24" t="n"/>
      <c r="E912" s="24" t="n"/>
      <c r="F912" s="44">
        <f>IF(E912="","",IFERROR(VLOOKUP(E912,Products!$A$5:$B$204,2,FALSE),"SKU not found"))</f>
        <v/>
      </c>
      <c r="G912" s="25" t="n"/>
      <c r="H912" s="30" t="n"/>
      <c r="I912" s="40">
        <f>IF(OR(E912="",G912=""),"",ROUND(G912*H912,2))</f>
        <v/>
      </c>
      <c r="J912" s="40">
        <f>IF(E912="","",IFERROR(VLOOKUP(E912,Products!$A$5:$F$204,6,FALSE),0))</f>
        <v/>
      </c>
      <c r="K912" s="40">
        <f>IF(I912="","",ROUND(G912*J912,2))</f>
        <v/>
      </c>
      <c r="L912" s="40">
        <f>IF(I912="","",I912-K912)</f>
        <v/>
      </c>
      <c r="M912" s="45">
        <f>IF(B912="","",YEAR(B912)*100+MONTH(B912))</f>
        <v/>
      </c>
    </row>
    <row r="913">
      <c r="A913" s="24" t="n"/>
      <c r="B913" s="43" t="n"/>
      <c r="C913" s="24" t="n"/>
      <c r="D913" s="24" t="n"/>
      <c r="E913" s="24" t="n"/>
      <c r="F913" s="44">
        <f>IF(E913="","",IFERROR(VLOOKUP(E913,Products!$A$5:$B$204,2,FALSE),"SKU not found"))</f>
        <v/>
      </c>
      <c r="G913" s="25" t="n"/>
      <c r="H913" s="30" t="n"/>
      <c r="I913" s="40">
        <f>IF(OR(E913="",G913=""),"",ROUND(G913*H913,2))</f>
        <v/>
      </c>
      <c r="J913" s="40">
        <f>IF(E913="","",IFERROR(VLOOKUP(E913,Products!$A$5:$F$204,6,FALSE),0))</f>
        <v/>
      </c>
      <c r="K913" s="40">
        <f>IF(I913="","",ROUND(G913*J913,2))</f>
        <v/>
      </c>
      <c r="L913" s="40">
        <f>IF(I913="","",I913-K913)</f>
        <v/>
      </c>
      <c r="M913" s="45">
        <f>IF(B913="","",YEAR(B913)*100+MONTH(B913))</f>
        <v/>
      </c>
    </row>
    <row r="914">
      <c r="A914" s="24" t="n"/>
      <c r="B914" s="43" t="n"/>
      <c r="C914" s="24" t="n"/>
      <c r="D914" s="24" t="n"/>
      <c r="E914" s="24" t="n"/>
      <c r="F914" s="44">
        <f>IF(E914="","",IFERROR(VLOOKUP(E914,Products!$A$5:$B$204,2,FALSE),"SKU not found"))</f>
        <v/>
      </c>
      <c r="G914" s="25" t="n"/>
      <c r="H914" s="30" t="n"/>
      <c r="I914" s="40">
        <f>IF(OR(E914="",G914=""),"",ROUND(G914*H914,2))</f>
        <v/>
      </c>
      <c r="J914" s="40">
        <f>IF(E914="","",IFERROR(VLOOKUP(E914,Products!$A$5:$F$204,6,FALSE),0))</f>
        <v/>
      </c>
      <c r="K914" s="40">
        <f>IF(I914="","",ROUND(G914*J914,2))</f>
        <v/>
      </c>
      <c r="L914" s="40">
        <f>IF(I914="","",I914-K914)</f>
        <v/>
      </c>
      <c r="M914" s="45">
        <f>IF(B914="","",YEAR(B914)*100+MONTH(B914))</f>
        <v/>
      </c>
    </row>
    <row r="915">
      <c r="A915" s="24" t="n"/>
      <c r="B915" s="43" t="n"/>
      <c r="C915" s="24" t="n"/>
      <c r="D915" s="24" t="n"/>
      <c r="E915" s="24" t="n"/>
      <c r="F915" s="44">
        <f>IF(E915="","",IFERROR(VLOOKUP(E915,Products!$A$5:$B$204,2,FALSE),"SKU not found"))</f>
        <v/>
      </c>
      <c r="G915" s="25" t="n"/>
      <c r="H915" s="30" t="n"/>
      <c r="I915" s="40">
        <f>IF(OR(E915="",G915=""),"",ROUND(G915*H915,2))</f>
        <v/>
      </c>
      <c r="J915" s="40">
        <f>IF(E915="","",IFERROR(VLOOKUP(E915,Products!$A$5:$F$204,6,FALSE),0))</f>
        <v/>
      </c>
      <c r="K915" s="40">
        <f>IF(I915="","",ROUND(G915*J915,2))</f>
        <v/>
      </c>
      <c r="L915" s="40">
        <f>IF(I915="","",I915-K915)</f>
        <v/>
      </c>
      <c r="M915" s="45">
        <f>IF(B915="","",YEAR(B915)*100+MONTH(B915))</f>
        <v/>
      </c>
    </row>
    <row r="916">
      <c r="A916" s="24" t="n"/>
      <c r="B916" s="43" t="n"/>
      <c r="C916" s="24" t="n"/>
      <c r="D916" s="24" t="n"/>
      <c r="E916" s="24" t="n"/>
      <c r="F916" s="44">
        <f>IF(E916="","",IFERROR(VLOOKUP(E916,Products!$A$5:$B$204,2,FALSE),"SKU not found"))</f>
        <v/>
      </c>
      <c r="G916" s="25" t="n"/>
      <c r="H916" s="30" t="n"/>
      <c r="I916" s="40">
        <f>IF(OR(E916="",G916=""),"",ROUND(G916*H916,2))</f>
        <v/>
      </c>
      <c r="J916" s="40">
        <f>IF(E916="","",IFERROR(VLOOKUP(E916,Products!$A$5:$F$204,6,FALSE),0))</f>
        <v/>
      </c>
      <c r="K916" s="40">
        <f>IF(I916="","",ROUND(G916*J916,2))</f>
        <v/>
      </c>
      <c r="L916" s="40">
        <f>IF(I916="","",I916-K916)</f>
        <v/>
      </c>
      <c r="M916" s="45">
        <f>IF(B916="","",YEAR(B916)*100+MONTH(B916))</f>
        <v/>
      </c>
    </row>
    <row r="917">
      <c r="A917" s="24" t="n"/>
      <c r="B917" s="43" t="n"/>
      <c r="C917" s="24" t="n"/>
      <c r="D917" s="24" t="n"/>
      <c r="E917" s="24" t="n"/>
      <c r="F917" s="44">
        <f>IF(E917="","",IFERROR(VLOOKUP(E917,Products!$A$5:$B$204,2,FALSE),"SKU not found"))</f>
        <v/>
      </c>
      <c r="G917" s="25" t="n"/>
      <c r="H917" s="30" t="n"/>
      <c r="I917" s="40">
        <f>IF(OR(E917="",G917=""),"",ROUND(G917*H917,2))</f>
        <v/>
      </c>
      <c r="J917" s="40">
        <f>IF(E917="","",IFERROR(VLOOKUP(E917,Products!$A$5:$F$204,6,FALSE),0))</f>
        <v/>
      </c>
      <c r="K917" s="40">
        <f>IF(I917="","",ROUND(G917*J917,2))</f>
        <v/>
      </c>
      <c r="L917" s="40">
        <f>IF(I917="","",I917-K917)</f>
        <v/>
      </c>
      <c r="M917" s="45">
        <f>IF(B917="","",YEAR(B917)*100+MONTH(B917))</f>
        <v/>
      </c>
    </row>
    <row r="918">
      <c r="A918" s="24" t="n"/>
      <c r="B918" s="43" t="n"/>
      <c r="C918" s="24" t="n"/>
      <c r="D918" s="24" t="n"/>
      <c r="E918" s="24" t="n"/>
      <c r="F918" s="44">
        <f>IF(E918="","",IFERROR(VLOOKUP(E918,Products!$A$5:$B$204,2,FALSE),"SKU not found"))</f>
        <v/>
      </c>
      <c r="G918" s="25" t="n"/>
      <c r="H918" s="30" t="n"/>
      <c r="I918" s="40">
        <f>IF(OR(E918="",G918=""),"",ROUND(G918*H918,2))</f>
        <v/>
      </c>
      <c r="J918" s="40">
        <f>IF(E918="","",IFERROR(VLOOKUP(E918,Products!$A$5:$F$204,6,FALSE),0))</f>
        <v/>
      </c>
      <c r="K918" s="40">
        <f>IF(I918="","",ROUND(G918*J918,2))</f>
        <v/>
      </c>
      <c r="L918" s="40">
        <f>IF(I918="","",I918-K918)</f>
        <v/>
      </c>
      <c r="M918" s="45">
        <f>IF(B918="","",YEAR(B918)*100+MONTH(B918))</f>
        <v/>
      </c>
    </row>
    <row r="919">
      <c r="A919" s="24" t="n"/>
      <c r="B919" s="43" t="n"/>
      <c r="C919" s="24" t="n"/>
      <c r="D919" s="24" t="n"/>
      <c r="E919" s="24" t="n"/>
      <c r="F919" s="44">
        <f>IF(E919="","",IFERROR(VLOOKUP(E919,Products!$A$5:$B$204,2,FALSE),"SKU not found"))</f>
        <v/>
      </c>
      <c r="G919" s="25" t="n"/>
      <c r="H919" s="30" t="n"/>
      <c r="I919" s="40">
        <f>IF(OR(E919="",G919=""),"",ROUND(G919*H919,2))</f>
        <v/>
      </c>
      <c r="J919" s="40">
        <f>IF(E919="","",IFERROR(VLOOKUP(E919,Products!$A$5:$F$204,6,FALSE),0))</f>
        <v/>
      </c>
      <c r="K919" s="40">
        <f>IF(I919="","",ROUND(G919*J919,2))</f>
        <v/>
      </c>
      <c r="L919" s="40">
        <f>IF(I919="","",I919-K919)</f>
        <v/>
      </c>
      <c r="M919" s="45">
        <f>IF(B919="","",YEAR(B919)*100+MONTH(B919))</f>
        <v/>
      </c>
    </row>
    <row r="920">
      <c r="A920" s="24" t="n"/>
      <c r="B920" s="43" t="n"/>
      <c r="C920" s="24" t="n"/>
      <c r="D920" s="24" t="n"/>
      <c r="E920" s="24" t="n"/>
      <c r="F920" s="44">
        <f>IF(E920="","",IFERROR(VLOOKUP(E920,Products!$A$5:$B$204,2,FALSE),"SKU not found"))</f>
        <v/>
      </c>
      <c r="G920" s="25" t="n"/>
      <c r="H920" s="30" t="n"/>
      <c r="I920" s="40">
        <f>IF(OR(E920="",G920=""),"",ROUND(G920*H920,2))</f>
        <v/>
      </c>
      <c r="J920" s="40">
        <f>IF(E920="","",IFERROR(VLOOKUP(E920,Products!$A$5:$F$204,6,FALSE),0))</f>
        <v/>
      </c>
      <c r="K920" s="40">
        <f>IF(I920="","",ROUND(G920*J920,2))</f>
        <v/>
      </c>
      <c r="L920" s="40">
        <f>IF(I920="","",I920-K920)</f>
        <v/>
      </c>
      <c r="M920" s="45">
        <f>IF(B920="","",YEAR(B920)*100+MONTH(B920))</f>
        <v/>
      </c>
    </row>
    <row r="921">
      <c r="A921" s="24" t="n"/>
      <c r="B921" s="43" t="n"/>
      <c r="C921" s="24" t="n"/>
      <c r="D921" s="24" t="n"/>
      <c r="E921" s="24" t="n"/>
      <c r="F921" s="44">
        <f>IF(E921="","",IFERROR(VLOOKUP(E921,Products!$A$5:$B$204,2,FALSE),"SKU not found"))</f>
        <v/>
      </c>
      <c r="G921" s="25" t="n"/>
      <c r="H921" s="30" t="n"/>
      <c r="I921" s="40">
        <f>IF(OR(E921="",G921=""),"",ROUND(G921*H921,2))</f>
        <v/>
      </c>
      <c r="J921" s="40">
        <f>IF(E921="","",IFERROR(VLOOKUP(E921,Products!$A$5:$F$204,6,FALSE),0))</f>
        <v/>
      </c>
      <c r="K921" s="40">
        <f>IF(I921="","",ROUND(G921*J921,2))</f>
        <v/>
      </c>
      <c r="L921" s="40">
        <f>IF(I921="","",I921-K921)</f>
        <v/>
      </c>
      <c r="M921" s="45">
        <f>IF(B921="","",YEAR(B921)*100+MONTH(B921))</f>
        <v/>
      </c>
    </row>
    <row r="922">
      <c r="A922" s="24" t="n"/>
      <c r="B922" s="43" t="n"/>
      <c r="C922" s="24" t="n"/>
      <c r="D922" s="24" t="n"/>
      <c r="E922" s="24" t="n"/>
      <c r="F922" s="44">
        <f>IF(E922="","",IFERROR(VLOOKUP(E922,Products!$A$5:$B$204,2,FALSE),"SKU not found"))</f>
        <v/>
      </c>
      <c r="G922" s="25" t="n"/>
      <c r="H922" s="30" t="n"/>
      <c r="I922" s="40">
        <f>IF(OR(E922="",G922=""),"",ROUND(G922*H922,2))</f>
        <v/>
      </c>
      <c r="J922" s="40">
        <f>IF(E922="","",IFERROR(VLOOKUP(E922,Products!$A$5:$F$204,6,FALSE),0))</f>
        <v/>
      </c>
      <c r="K922" s="40">
        <f>IF(I922="","",ROUND(G922*J922,2))</f>
        <v/>
      </c>
      <c r="L922" s="40">
        <f>IF(I922="","",I922-K922)</f>
        <v/>
      </c>
      <c r="M922" s="45">
        <f>IF(B922="","",YEAR(B922)*100+MONTH(B922))</f>
        <v/>
      </c>
    </row>
    <row r="923">
      <c r="A923" s="24" t="n"/>
      <c r="B923" s="43" t="n"/>
      <c r="C923" s="24" t="n"/>
      <c r="D923" s="24" t="n"/>
      <c r="E923" s="24" t="n"/>
      <c r="F923" s="44">
        <f>IF(E923="","",IFERROR(VLOOKUP(E923,Products!$A$5:$B$204,2,FALSE),"SKU not found"))</f>
        <v/>
      </c>
      <c r="G923" s="25" t="n"/>
      <c r="H923" s="30" t="n"/>
      <c r="I923" s="40">
        <f>IF(OR(E923="",G923=""),"",ROUND(G923*H923,2))</f>
        <v/>
      </c>
      <c r="J923" s="40">
        <f>IF(E923="","",IFERROR(VLOOKUP(E923,Products!$A$5:$F$204,6,FALSE),0))</f>
        <v/>
      </c>
      <c r="K923" s="40">
        <f>IF(I923="","",ROUND(G923*J923,2))</f>
        <v/>
      </c>
      <c r="L923" s="40">
        <f>IF(I923="","",I923-K923)</f>
        <v/>
      </c>
      <c r="M923" s="45">
        <f>IF(B923="","",YEAR(B923)*100+MONTH(B923))</f>
        <v/>
      </c>
    </row>
    <row r="924">
      <c r="A924" s="24" t="n"/>
      <c r="B924" s="43" t="n"/>
      <c r="C924" s="24" t="n"/>
      <c r="D924" s="24" t="n"/>
      <c r="E924" s="24" t="n"/>
      <c r="F924" s="44">
        <f>IF(E924="","",IFERROR(VLOOKUP(E924,Products!$A$5:$B$204,2,FALSE),"SKU not found"))</f>
        <v/>
      </c>
      <c r="G924" s="25" t="n"/>
      <c r="H924" s="30" t="n"/>
      <c r="I924" s="40">
        <f>IF(OR(E924="",G924=""),"",ROUND(G924*H924,2))</f>
        <v/>
      </c>
      <c r="J924" s="40">
        <f>IF(E924="","",IFERROR(VLOOKUP(E924,Products!$A$5:$F$204,6,FALSE),0))</f>
        <v/>
      </c>
      <c r="K924" s="40">
        <f>IF(I924="","",ROUND(G924*J924,2))</f>
        <v/>
      </c>
      <c r="L924" s="40">
        <f>IF(I924="","",I924-K924)</f>
        <v/>
      </c>
      <c r="M924" s="45">
        <f>IF(B924="","",YEAR(B924)*100+MONTH(B924))</f>
        <v/>
      </c>
    </row>
    <row r="925">
      <c r="A925" s="24" t="n"/>
      <c r="B925" s="43" t="n"/>
      <c r="C925" s="24" t="n"/>
      <c r="D925" s="24" t="n"/>
      <c r="E925" s="24" t="n"/>
      <c r="F925" s="44">
        <f>IF(E925="","",IFERROR(VLOOKUP(E925,Products!$A$5:$B$204,2,FALSE),"SKU not found"))</f>
        <v/>
      </c>
      <c r="G925" s="25" t="n"/>
      <c r="H925" s="30" t="n"/>
      <c r="I925" s="40">
        <f>IF(OR(E925="",G925=""),"",ROUND(G925*H925,2))</f>
        <v/>
      </c>
      <c r="J925" s="40">
        <f>IF(E925="","",IFERROR(VLOOKUP(E925,Products!$A$5:$F$204,6,FALSE),0))</f>
        <v/>
      </c>
      <c r="K925" s="40">
        <f>IF(I925="","",ROUND(G925*J925,2))</f>
        <v/>
      </c>
      <c r="L925" s="40">
        <f>IF(I925="","",I925-K925)</f>
        <v/>
      </c>
      <c r="M925" s="45">
        <f>IF(B925="","",YEAR(B925)*100+MONTH(B925))</f>
        <v/>
      </c>
    </row>
    <row r="926">
      <c r="A926" s="24" t="n"/>
      <c r="B926" s="43" t="n"/>
      <c r="C926" s="24" t="n"/>
      <c r="D926" s="24" t="n"/>
      <c r="E926" s="24" t="n"/>
      <c r="F926" s="44">
        <f>IF(E926="","",IFERROR(VLOOKUP(E926,Products!$A$5:$B$204,2,FALSE),"SKU not found"))</f>
        <v/>
      </c>
      <c r="G926" s="25" t="n"/>
      <c r="H926" s="30" t="n"/>
      <c r="I926" s="40">
        <f>IF(OR(E926="",G926=""),"",ROUND(G926*H926,2))</f>
        <v/>
      </c>
      <c r="J926" s="40">
        <f>IF(E926="","",IFERROR(VLOOKUP(E926,Products!$A$5:$F$204,6,FALSE),0))</f>
        <v/>
      </c>
      <c r="K926" s="40">
        <f>IF(I926="","",ROUND(G926*J926,2))</f>
        <v/>
      </c>
      <c r="L926" s="40">
        <f>IF(I926="","",I926-K926)</f>
        <v/>
      </c>
      <c r="M926" s="45">
        <f>IF(B926="","",YEAR(B926)*100+MONTH(B926))</f>
        <v/>
      </c>
    </row>
    <row r="927">
      <c r="A927" s="24" t="n"/>
      <c r="B927" s="43" t="n"/>
      <c r="C927" s="24" t="n"/>
      <c r="D927" s="24" t="n"/>
      <c r="E927" s="24" t="n"/>
      <c r="F927" s="44">
        <f>IF(E927="","",IFERROR(VLOOKUP(E927,Products!$A$5:$B$204,2,FALSE),"SKU not found"))</f>
        <v/>
      </c>
      <c r="G927" s="25" t="n"/>
      <c r="H927" s="30" t="n"/>
      <c r="I927" s="40">
        <f>IF(OR(E927="",G927=""),"",ROUND(G927*H927,2))</f>
        <v/>
      </c>
      <c r="J927" s="40">
        <f>IF(E927="","",IFERROR(VLOOKUP(E927,Products!$A$5:$F$204,6,FALSE),0))</f>
        <v/>
      </c>
      <c r="K927" s="40">
        <f>IF(I927="","",ROUND(G927*J927,2))</f>
        <v/>
      </c>
      <c r="L927" s="40">
        <f>IF(I927="","",I927-K927)</f>
        <v/>
      </c>
      <c r="M927" s="45">
        <f>IF(B927="","",YEAR(B927)*100+MONTH(B927))</f>
        <v/>
      </c>
    </row>
    <row r="928">
      <c r="A928" s="24" t="n"/>
      <c r="B928" s="43" t="n"/>
      <c r="C928" s="24" t="n"/>
      <c r="D928" s="24" t="n"/>
      <c r="E928" s="24" t="n"/>
      <c r="F928" s="44">
        <f>IF(E928="","",IFERROR(VLOOKUP(E928,Products!$A$5:$B$204,2,FALSE),"SKU not found"))</f>
        <v/>
      </c>
      <c r="G928" s="25" t="n"/>
      <c r="H928" s="30" t="n"/>
      <c r="I928" s="40">
        <f>IF(OR(E928="",G928=""),"",ROUND(G928*H928,2))</f>
        <v/>
      </c>
      <c r="J928" s="40">
        <f>IF(E928="","",IFERROR(VLOOKUP(E928,Products!$A$5:$F$204,6,FALSE),0))</f>
        <v/>
      </c>
      <c r="K928" s="40">
        <f>IF(I928="","",ROUND(G928*J928,2))</f>
        <v/>
      </c>
      <c r="L928" s="40">
        <f>IF(I928="","",I928-K928)</f>
        <v/>
      </c>
      <c r="M928" s="45">
        <f>IF(B928="","",YEAR(B928)*100+MONTH(B928))</f>
        <v/>
      </c>
    </row>
    <row r="929">
      <c r="A929" s="24" t="n"/>
      <c r="B929" s="43" t="n"/>
      <c r="C929" s="24" t="n"/>
      <c r="D929" s="24" t="n"/>
      <c r="E929" s="24" t="n"/>
      <c r="F929" s="44">
        <f>IF(E929="","",IFERROR(VLOOKUP(E929,Products!$A$5:$B$204,2,FALSE),"SKU not found"))</f>
        <v/>
      </c>
      <c r="G929" s="25" t="n"/>
      <c r="H929" s="30" t="n"/>
      <c r="I929" s="40">
        <f>IF(OR(E929="",G929=""),"",ROUND(G929*H929,2))</f>
        <v/>
      </c>
      <c r="J929" s="40">
        <f>IF(E929="","",IFERROR(VLOOKUP(E929,Products!$A$5:$F$204,6,FALSE),0))</f>
        <v/>
      </c>
      <c r="K929" s="40">
        <f>IF(I929="","",ROUND(G929*J929,2))</f>
        <v/>
      </c>
      <c r="L929" s="40">
        <f>IF(I929="","",I929-K929)</f>
        <v/>
      </c>
      <c r="M929" s="45">
        <f>IF(B929="","",YEAR(B929)*100+MONTH(B929))</f>
        <v/>
      </c>
    </row>
    <row r="930">
      <c r="A930" s="24" t="n"/>
      <c r="B930" s="43" t="n"/>
      <c r="C930" s="24" t="n"/>
      <c r="D930" s="24" t="n"/>
      <c r="E930" s="24" t="n"/>
      <c r="F930" s="44">
        <f>IF(E930="","",IFERROR(VLOOKUP(E930,Products!$A$5:$B$204,2,FALSE),"SKU not found"))</f>
        <v/>
      </c>
      <c r="G930" s="25" t="n"/>
      <c r="H930" s="30" t="n"/>
      <c r="I930" s="40">
        <f>IF(OR(E930="",G930=""),"",ROUND(G930*H930,2))</f>
        <v/>
      </c>
      <c r="J930" s="40">
        <f>IF(E930="","",IFERROR(VLOOKUP(E930,Products!$A$5:$F$204,6,FALSE),0))</f>
        <v/>
      </c>
      <c r="K930" s="40">
        <f>IF(I930="","",ROUND(G930*J930,2))</f>
        <v/>
      </c>
      <c r="L930" s="40">
        <f>IF(I930="","",I930-K930)</f>
        <v/>
      </c>
      <c r="M930" s="45">
        <f>IF(B930="","",YEAR(B930)*100+MONTH(B930))</f>
        <v/>
      </c>
    </row>
    <row r="931">
      <c r="A931" s="24" t="n"/>
      <c r="B931" s="43" t="n"/>
      <c r="C931" s="24" t="n"/>
      <c r="D931" s="24" t="n"/>
      <c r="E931" s="24" t="n"/>
      <c r="F931" s="44">
        <f>IF(E931="","",IFERROR(VLOOKUP(E931,Products!$A$5:$B$204,2,FALSE),"SKU not found"))</f>
        <v/>
      </c>
      <c r="G931" s="25" t="n"/>
      <c r="H931" s="30" t="n"/>
      <c r="I931" s="40">
        <f>IF(OR(E931="",G931=""),"",ROUND(G931*H931,2))</f>
        <v/>
      </c>
      <c r="J931" s="40">
        <f>IF(E931="","",IFERROR(VLOOKUP(E931,Products!$A$5:$F$204,6,FALSE),0))</f>
        <v/>
      </c>
      <c r="K931" s="40">
        <f>IF(I931="","",ROUND(G931*J931,2))</f>
        <v/>
      </c>
      <c r="L931" s="40">
        <f>IF(I931="","",I931-K931)</f>
        <v/>
      </c>
      <c r="M931" s="45">
        <f>IF(B931="","",YEAR(B931)*100+MONTH(B931))</f>
        <v/>
      </c>
    </row>
    <row r="932">
      <c r="A932" s="24" t="n"/>
      <c r="B932" s="43" t="n"/>
      <c r="C932" s="24" t="n"/>
      <c r="D932" s="24" t="n"/>
      <c r="E932" s="24" t="n"/>
      <c r="F932" s="44">
        <f>IF(E932="","",IFERROR(VLOOKUP(E932,Products!$A$5:$B$204,2,FALSE),"SKU not found"))</f>
        <v/>
      </c>
      <c r="G932" s="25" t="n"/>
      <c r="H932" s="30" t="n"/>
      <c r="I932" s="40">
        <f>IF(OR(E932="",G932=""),"",ROUND(G932*H932,2))</f>
        <v/>
      </c>
      <c r="J932" s="40">
        <f>IF(E932="","",IFERROR(VLOOKUP(E932,Products!$A$5:$F$204,6,FALSE),0))</f>
        <v/>
      </c>
      <c r="K932" s="40">
        <f>IF(I932="","",ROUND(G932*J932,2))</f>
        <v/>
      </c>
      <c r="L932" s="40">
        <f>IF(I932="","",I932-K932)</f>
        <v/>
      </c>
      <c r="M932" s="45">
        <f>IF(B932="","",YEAR(B932)*100+MONTH(B932))</f>
        <v/>
      </c>
    </row>
    <row r="933">
      <c r="A933" s="24" t="n"/>
      <c r="B933" s="43" t="n"/>
      <c r="C933" s="24" t="n"/>
      <c r="D933" s="24" t="n"/>
      <c r="E933" s="24" t="n"/>
      <c r="F933" s="44">
        <f>IF(E933="","",IFERROR(VLOOKUP(E933,Products!$A$5:$B$204,2,FALSE),"SKU not found"))</f>
        <v/>
      </c>
      <c r="G933" s="25" t="n"/>
      <c r="H933" s="30" t="n"/>
      <c r="I933" s="40">
        <f>IF(OR(E933="",G933=""),"",ROUND(G933*H933,2))</f>
        <v/>
      </c>
      <c r="J933" s="40">
        <f>IF(E933="","",IFERROR(VLOOKUP(E933,Products!$A$5:$F$204,6,FALSE),0))</f>
        <v/>
      </c>
      <c r="K933" s="40">
        <f>IF(I933="","",ROUND(G933*J933,2))</f>
        <v/>
      </c>
      <c r="L933" s="40">
        <f>IF(I933="","",I933-K933)</f>
        <v/>
      </c>
      <c r="M933" s="45">
        <f>IF(B933="","",YEAR(B933)*100+MONTH(B933))</f>
        <v/>
      </c>
    </row>
    <row r="934">
      <c r="A934" s="24" t="n"/>
      <c r="B934" s="43" t="n"/>
      <c r="C934" s="24" t="n"/>
      <c r="D934" s="24" t="n"/>
      <c r="E934" s="24" t="n"/>
      <c r="F934" s="44">
        <f>IF(E934="","",IFERROR(VLOOKUP(E934,Products!$A$5:$B$204,2,FALSE),"SKU not found"))</f>
        <v/>
      </c>
      <c r="G934" s="25" t="n"/>
      <c r="H934" s="30" t="n"/>
      <c r="I934" s="40">
        <f>IF(OR(E934="",G934=""),"",ROUND(G934*H934,2))</f>
        <v/>
      </c>
      <c r="J934" s="40">
        <f>IF(E934="","",IFERROR(VLOOKUP(E934,Products!$A$5:$F$204,6,FALSE),0))</f>
        <v/>
      </c>
      <c r="K934" s="40">
        <f>IF(I934="","",ROUND(G934*J934,2))</f>
        <v/>
      </c>
      <c r="L934" s="40">
        <f>IF(I934="","",I934-K934)</f>
        <v/>
      </c>
      <c r="M934" s="45">
        <f>IF(B934="","",YEAR(B934)*100+MONTH(B934))</f>
        <v/>
      </c>
    </row>
    <row r="935">
      <c r="A935" s="24" t="n"/>
      <c r="B935" s="43" t="n"/>
      <c r="C935" s="24" t="n"/>
      <c r="D935" s="24" t="n"/>
      <c r="E935" s="24" t="n"/>
      <c r="F935" s="44">
        <f>IF(E935="","",IFERROR(VLOOKUP(E935,Products!$A$5:$B$204,2,FALSE),"SKU not found"))</f>
        <v/>
      </c>
      <c r="G935" s="25" t="n"/>
      <c r="H935" s="30" t="n"/>
      <c r="I935" s="40">
        <f>IF(OR(E935="",G935=""),"",ROUND(G935*H935,2))</f>
        <v/>
      </c>
      <c r="J935" s="40">
        <f>IF(E935="","",IFERROR(VLOOKUP(E935,Products!$A$5:$F$204,6,FALSE),0))</f>
        <v/>
      </c>
      <c r="K935" s="40">
        <f>IF(I935="","",ROUND(G935*J935,2))</f>
        <v/>
      </c>
      <c r="L935" s="40">
        <f>IF(I935="","",I935-K935)</f>
        <v/>
      </c>
      <c r="M935" s="45">
        <f>IF(B935="","",YEAR(B935)*100+MONTH(B935))</f>
        <v/>
      </c>
    </row>
    <row r="936">
      <c r="A936" s="24" t="n"/>
      <c r="B936" s="43" t="n"/>
      <c r="C936" s="24" t="n"/>
      <c r="D936" s="24" t="n"/>
      <c r="E936" s="24" t="n"/>
      <c r="F936" s="44">
        <f>IF(E936="","",IFERROR(VLOOKUP(E936,Products!$A$5:$B$204,2,FALSE),"SKU not found"))</f>
        <v/>
      </c>
      <c r="G936" s="25" t="n"/>
      <c r="H936" s="30" t="n"/>
      <c r="I936" s="40">
        <f>IF(OR(E936="",G936=""),"",ROUND(G936*H936,2))</f>
        <v/>
      </c>
      <c r="J936" s="40">
        <f>IF(E936="","",IFERROR(VLOOKUP(E936,Products!$A$5:$F$204,6,FALSE),0))</f>
        <v/>
      </c>
      <c r="K936" s="40">
        <f>IF(I936="","",ROUND(G936*J936,2))</f>
        <v/>
      </c>
      <c r="L936" s="40">
        <f>IF(I936="","",I936-K936)</f>
        <v/>
      </c>
      <c r="M936" s="45">
        <f>IF(B936="","",YEAR(B936)*100+MONTH(B936))</f>
        <v/>
      </c>
    </row>
    <row r="937">
      <c r="A937" s="24" t="n"/>
      <c r="B937" s="43" t="n"/>
      <c r="C937" s="24" t="n"/>
      <c r="D937" s="24" t="n"/>
      <c r="E937" s="24" t="n"/>
      <c r="F937" s="44">
        <f>IF(E937="","",IFERROR(VLOOKUP(E937,Products!$A$5:$B$204,2,FALSE),"SKU not found"))</f>
        <v/>
      </c>
      <c r="G937" s="25" t="n"/>
      <c r="H937" s="30" t="n"/>
      <c r="I937" s="40">
        <f>IF(OR(E937="",G937=""),"",ROUND(G937*H937,2))</f>
        <v/>
      </c>
      <c r="J937" s="40">
        <f>IF(E937="","",IFERROR(VLOOKUP(E937,Products!$A$5:$F$204,6,FALSE),0))</f>
        <v/>
      </c>
      <c r="K937" s="40">
        <f>IF(I937="","",ROUND(G937*J937,2))</f>
        <v/>
      </c>
      <c r="L937" s="40">
        <f>IF(I937="","",I937-K937)</f>
        <v/>
      </c>
      <c r="M937" s="45">
        <f>IF(B937="","",YEAR(B937)*100+MONTH(B937))</f>
        <v/>
      </c>
    </row>
    <row r="938">
      <c r="A938" s="24" t="n"/>
      <c r="B938" s="43" t="n"/>
      <c r="C938" s="24" t="n"/>
      <c r="D938" s="24" t="n"/>
      <c r="E938" s="24" t="n"/>
      <c r="F938" s="44">
        <f>IF(E938="","",IFERROR(VLOOKUP(E938,Products!$A$5:$B$204,2,FALSE),"SKU not found"))</f>
        <v/>
      </c>
      <c r="G938" s="25" t="n"/>
      <c r="H938" s="30" t="n"/>
      <c r="I938" s="40">
        <f>IF(OR(E938="",G938=""),"",ROUND(G938*H938,2))</f>
        <v/>
      </c>
      <c r="J938" s="40">
        <f>IF(E938="","",IFERROR(VLOOKUP(E938,Products!$A$5:$F$204,6,FALSE),0))</f>
        <v/>
      </c>
      <c r="K938" s="40">
        <f>IF(I938="","",ROUND(G938*J938,2))</f>
        <v/>
      </c>
      <c r="L938" s="40">
        <f>IF(I938="","",I938-K938)</f>
        <v/>
      </c>
      <c r="M938" s="45">
        <f>IF(B938="","",YEAR(B938)*100+MONTH(B938))</f>
        <v/>
      </c>
    </row>
    <row r="939">
      <c r="A939" s="24" t="n"/>
      <c r="B939" s="43" t="n"/>
      <c r="C939" s="24" t="n"/>
      <c r="D939" s="24" t="n"/>
      <c r="E939" s="24" t="n"/>
      <c r="F939" s="44">
        <f>IF(E939="","",IFERROR(VLOOKUP(E939,Products!$A$5:$B$204,2,FALSE),"SKU not found"))</f>
        <v/>
      </c>
      <c r="G939" s="25" t="n"/>
      <c r="H939" s="30" t="n"/>
      <c r="I939" s="40">
        <f>IF(OR(E939="",G939=""),"",ROUND(G939*H939,2))</f>
        <v/>
      </c>
      <c r="J939" s="40">
        <f>IF(E939="","",IFERROR(VLOOKUP(E939,Products!$A$5:$F$204,6,FALSE),0))</f>
        <v/>
      </c>
      <c r="K939" s="40">
        <f>IF(I939="","",ROUND(G939*J939,2))</f>
        <v/>
      </c>
      <c r="L939" s="40">
        <f>IF(I939="","",I939-K939)</f>
        <v/>
      </c>
      <c r="M939" s="45">
        <f>IF(B939="","",YEAR(B939)*100+MONTH(B939))</f>
        <v/>
      </c>
    </row>
    <row r="940">
      <c r="A940" s="24" t="n"/>
      <c r="B940" s="43" t="n"/>
      <c r="C940" s="24" t="n"/>
      <c r="D940" s="24" t="n"/>
      <c r="E940" s="24" t="n"/>
      <c r="F940" s="44">
        <f>IF(E940="","",IFERROR(VLOOKUP(E940,Products!$A$5:$B$204,2,FALSE),"SKU not found"))</f>
        <v/>
      </c>
      <c r="G940" s="25" t="n"/>
      <c r="H940" s="30" t="n"/>
      <c r="I940" s="40">
        <f>IF(OR(E940="",G940=""),"",ROUND(G940*H940,2))</f>
        <v/>
      </c>
      <c r="J940" s="40">
        <f>IF(E940="","",IFERROR(VLOOKUP(E940,Products!$A$5:$F$204,6,FALSE),0))</f>
        <v/>
      </c>
      <c r="K940" s="40">
        <f>IF(I940="","",ROUND(G940*J940,2))</f>
        <v/>
      </c>
      <c r="L940" s="40">
        <f>IF(I940="","",I940-K940)</f>
        <v/>
      </c>
      <c r="M940" s="45">
        <f>IF(B940="","",YEAR(B940)*100+MONTH(B940))</f>
        <v/>
      </c>
    </row>
    <row r="941">
      <c r="A941" s="24" t="n"/>
      <c r="B941" s="43" t="n"/>
      <c r="C941" s="24" t="n"/>
      <c r="D941" s="24" t="n"/>
      <c r="E941" s="24" t="n"/>
      <c r="F941" s="44">
        <f>IF(E941="","",IFERROR(VLOOKUP(E941,Products!$A$5:$B$204,2,FALSE),"SKU not found"))</f>
        <v/>
      </c>
      <c r="G941" s="25" t="n"/>
      <c r="H941" s="30" t="n"/>
      <c r="I941" s="40">
        <f>IF(OR(E941="",G941=""),"",ROUND(G941*H941,2))</f>
        <v/>
      </c>
      <c r="J941" s="40">
        <f>IF(E941="","",IFERROR(VLOOKUP(E941,Products!$A$5:$F$204,6,FALSE),0))</f>
        <v/>
      </c>
      <c r="K941" s="40">
        <f>IF(I941="","",ROUND(G941*J941,2))</f>
        <v/>
      </c>
      <c r="L941" s="40">
        <f>IF(I941="","",I941-K941)</f>
        <v/>
      </c>
      <c r="M941" s="45">
        <f>IF(B941="","",YEAR(B941)*100+MONTH(B941))</f>
        <v/>
      </c>
    </row>
    <row r="942">
      <c r="A942" s="24" t="n"/>
      <c r="B942" s="43" t="n"/>
      <c r="C942" s="24" t="n"/>
      <c r="D942" s="24" t="n"/>
      <c r="E942" s="24" t="n"/>
      <c r="F942" s="44">
        <f>IF(E942="","",IFERROR(VLOOKUP(E942,Products!$A$5:$B$204,2,FALSE),"SKU not found"))</f>
        <v/>
      </c>
      <c r="G942" s="25" t="n"/>
      <c r="H942" s="30" t="n"/>
      <c r="I942" s="40">
        <f>IF(OR(E942="",G942=""),"",ROUND(G942*H942,2))</f>
        <v/>
      </c>
      <c r="J942" s="40">
        <f>IF(E942="","",IFERROR(VLOOKUP(E942,Products!$A$5:$F$204,6,FALSE),0))</f>
        <v/>
      </c>
      <c r="K942" s="40">
        <f>IF(I942="","",ROUND(G942*J942,2))</f>
        <v/>
      </c>
      <c r="L942" s="40">
        <f>IF(I942="","",I942-K942)</f>
        <v/>
      </c>
      <c r="M942" s="45">
        <f>IF(B942="","",YEAR(B942)*100+MONTH(B942))</f>
        <v/>
      </c>
    </row>
    <row r="943">
      <c r="A943" s="24" t="n"/>
      <c r="B943" s="43" t="n"/>
      <c r="C943" s="24" t="n"/>
      <c r="D943" s="24" t="n"/>
      <c r="E943" s="24" t="n"/>
      <c r="F943" s="44">
        <f>IF(E943="","",IFERROR(VLOOKUP(E943,Products!$A$5:$B$204,2,FALSE),"SKU not found"))</f>
        <v/>
      </c>
      <c r="G943" s="25" t="n"/>
      <c r="H943" s="30" t="n"/>
      <c r="I943" s="40">
        <f>IF(OR(E943="",G943=""),"",ROUND(G943*H943,2))</f>
        <v/>
      </c>
      <c r="J943" s="40">
        <f>IF(E943="","",IFERROR(VLOOKUP(E943,Products!$A$5:$F$204,6,FALSE),0))</f>
        <v/>
      </c>
      <c r="K943" s="40">
        <f>IF(I943="","",ROUND(G943*J943,2))</f>
        <v/>
      </c>
      <c r="L943" s="40">
        <f>IF(I943="","",I943-K943)</f>
        <v/>
      </c>
      <c r="M943" s="45">
        <f>IF(B943="","",YEAR(B943)*100+MONTH(B943))</f>
        <v/>
      </c>
    </row>
    <row r="944">
      <c r="A944" s="24" t="n"/>
      <c r="B944" s="43" t="n"/>
      <c r="C944" s="24" t="n"/>
      <c r="D944" s="24" t="n"/>
      <c r="E944" s="24" t="n"/>
      <c r="F944" s="44">
        <f>IF(E944="","",IFERROR(VLOOKUP(E944,Products!$A$5:$B$204,2,FALSE),"SKU not found"))</f>
        <v/>
      </c>
      <c r="G944" s="25" t="n"/>
      <c r="H944" s="30" t="n"/>
      <c r="I944" s="40">
        <f>IF(OR(E944="",G944=""),"",ROUND(G944*H944,2))</f>
        <v/>
      </c>
      <c r="J944" s="40">
        <f>IF(E944="","",IFERROR(VLOOKUP(E944,Products!$A$5:$F$204,6,FALSE),0))</f>
        <v/>
      </c>
      <c r="K944" s="40">
        <f>IF(I944="","",ROUND(G944*J944,2))</f>
        <v/>
      </c>
      <c r="L944" s="40">
        <f>IF(I944="","",I944-K944)</f>
        <v/>
      </c>
      <c r="M944" s="45">
        <f>IF(B944="","",YEAR(B944)*100+MONTH(B944))</f>
        <v/>
      </c>
    </row>
    <row r="945">
      <c r="A945" s="24" t="n"/>
      <c r="B945" s="43" t="n"/>
      <c r="C945" s="24" t="n"/>
      <c r="D945" s="24" t="n"/>
      <c r="E945" s="24" t="n"/>
      <c r="F945" s="44">
        <f>IF(E945="","",IFERROR(VLOOKUP(E945,Products!$A$5:$B$204,2,FALSE),"SKU not found"))</f>
        <v/>
      </c>
      <c r="G945" s="25" t="n"/>
      <c r="H945" s="30" t="n"/>
      <c r="I945" s="40">
        <f>IF(OR(E945="",G945=""),"",ROUND(G945*H945,2))</f>
        <v/>
      </c>
      <c r="J945" s="40">
        <f>IF(E945="","",IFERROR(VLOOKUP(E945,Products!$A$5:$F$204,6,FALSE),0))</f>
        <v/>
      </c>
      <c r="K945" s="40">
        <f>IF(I945="","",ROUND(G945*J945,2))</f>
        <v/>
      </c>
      <c r="L945" s="40">
        <f>IF(I945="","",I945-K945)</f>
        <v/>
      </c>
      <c r="M945" s="45">
        <f>IF(B945="","",YEAR(B945)*100+MONTH(B945))</f>
        <v/>
      </c>
    </row>
    <row r="946">
      <c r="A946" s="24" t="n"/>
      <c r="B946" s="43" t="n"/>
      <c r="C946" s="24" t="n"/>
      <c r="D946" s="24" t="n"/>
      <c r="E946" s="24" t="n"/>
      <c r="F946" s="44">
        <f>IF(E946="","",IFERROR(VLOOKUP(E946,Products!$A$5:$B$204,2,FALSE),"SKU not found"))</f>
        <v/>
      </c>
      <c r="G946" s="25" t="n"/>
      <c r="H946" s="30" t="n"/>
      <c r="I946" s="40">
        <f>IF(OR(E946="",G946=""),"",ROUND(G946*H946,2))</f>
        <v/>
      </c>
      <c r="J946" s="40">
        <f>IF(E946="","",IFERROR(VLOOKUP(E946,Products!$A$5:$F$204,6,FALSE),0))</f>
        <v/>
      </c>
      <c r="K946" s="40">
        <f>IF(I946="","",ROUND(G946*J946,2))</f>
        <v/>
      </c>
      <c r="L946" s="40">
        <f>IF(I946="","",I946-K946)</f>
        <v/>
      </c>
      <c r="M946" s="45">
        <f>IF(B946="","",YEAR(B946)*100+MONTH(B946))</f>
        <v/>
      </c>
    </row>
    <row r="947">
      <c r="A947" s="24" t="n"/>
      <c r="B947" s="43" t="n"/>
      <c r="C947" s="24" t="n"/>
      <c r="D947" s="24" t="n"/>
      <c r="E947" s="24" t="n"/>
      <c r="F947" s="44">
        <f>IF(E947="","",IFERROR(VLOOKUP(E947,Products!$A$5:$B$204,2,FALSE),"SKU not found"))</f>
        <v/>
      </c>
      <c r="G947" s="25" t="n"/>
      <c r="H947" s="30" t="n"/>
      <c r="I947" s="40">
        <f>IF(OR(E947="",G947=""),"",ROUND(G947*H947,2))</f>
        <v/>
      </c>
      <c r="J947" s="40">
        <f>IF(E947="","",IFERROR(VLOOKUP(E947,Products!$A$5:$F$204,6,FALSE),0))</f>
        <v/>
      </c>
      <c r="K947" s="40">
        <f>IF(I947="","",ROUND(G947*J947,2))</f>
        <v/>
      </c>
      <c r="L947" s="40">
        <f>IF(I947="","",I947-K947)</f>
        <v/>
      </c>
      <c r="M947" s="45">
        <f>IF(B947="","",YEAR(B947)*100+MONTH(B947))</f>
        <v/>
      </c>
    </row>
    <row r="948">
      <c r="A948" s="24" t="n"/>
      <c r="B948" s="43" t="n"/>
      <c r="C948" s="24" t="n"/>
      <c r="D948" s="24" t="n"/>
      <c r="E948" s="24" t="n"/>
      <c r="F948" s="44">
        <f>IF(E948="","",IFERROR(VLOOKUP(E948,Products!$A$5:$B$204,2,FALSE),"SKU not found"))</f>
        <v/>
      </c>
      <c r="G948" s="25" t="n"/>
      <c r="H948" s="30" t="n"/>
      <c r="I948" s="40">
        <f>IF(OR(E948="",G948=""),"",ROUND(G948*H948,2))</f>
        <v/>
      </c>
      <c r="J948" s="40">
        <f>IF(E948="","",IFERROR(VLOOKUP(E948,Products!$A$5:$F$204,6,FALSE),0))</f>
        <v/>
      </c>
      <c r="K948" s="40">
        <f>IF(I948="","",ROUND(G948*J948,2))</f>
        <v/>
      </c>
      <c r="L948" s="40">
        <f>IF(I948="","",I948-K948)</f>
        <v/>
      </c>
      <c r="M948" s="45">
        <f>IF(B948="","",YEAR(B948)*100+MONTH(B948))</f>
        <v/>
      </c>
    </row>
    <row r="949">
      <c r="A949" s="24" t="n"/>
      <c r="B949" s="43" t="n"/>
      <c r="C949" s="24" t="n"/>
      <c r="D949" s="24" t="n"/>
      <c r="E949" s="24" t="n"/>
      <c r="F949" s="44">
        <f>IF(E949="","",IFERROR(VLOOKUP(E949,Products!$A$5:$B$204,2,FALSE),"SKU not found"))</f>
        <v/>
      </c>
      <c r="G949" s="25" t="n"/>
      <c r="H949" s="30" t="n"/>
      <c r="I949" s="40">
        <f>IF(OR(E949="",G949=""),"",ROUND(G949*H949,2))</f>
        <v/>
      </c>
      <c r="J949" s="40">
        <f>IF(E949="","",IFERROR(VLOOKUP(E949,Products!$A$5:$F$204,6,FALSE),0))</f>
        <v/>
      </c>
      <c r="K949" s="40">
        <f>IF(I949="","",ROUND(G949*J949,2))</f>
        <v/>
      </c>
      <c r="L949" s="40">
        <f>IF(I949="","",I949-K949)</f>
        <v/>
      </c>
      <c r="M949" s="45">
        <f>IF(B949="","",YEAR(B949)*100+MONTH(B949))</f>
        <v/>
      </c>
    </row>
    <row r="950">
      <c r="A950" s="24" t="n"/>
      <c r="B950" s="43" t="n"/>
      <c r="C950" s="24" t="n"/>
      <c r="D950" s="24" t="n"/>
      <c r="E950" s="24" t="n"/>
      <c r="F950" s="44">
        <f>IF(E950="","",IFERROR(VLOOKUP(E950,Products!$A$5:$B$204,2,FALSE),"SKU not found"))</f>
        <v/>
      </c>
      <c r="G950" s="25" t="n"/>
      <c r="H950" s="30" t="n"/>
      <c r="I950" s="40">
        <f>IF(OR(E950="",G950=""),"",ROUND(G950*H950,2))</f>
        <v/>
      </c>
      <c r="J950" s="40">
        <f>IF(E950="","",IFERROR(VLOOKUP(E950,Products!$A$5:$F$204,6,FALSE),0))</f>
        <v/>
      </c>
      <c r="K950" s="40">
        <f>IF(I950="","",ROUND(G950*J950,2))</f>
        <v/>
      </c>
      <c r="L950" s="40">
        <f>IF(I950="","",I950-K950)</f>
        <v/>
      </c>
      <c r="M950" s="45">
        <f>IF(B950="","",YEAR(B950)*100+MONTH(B950))</f>
        <v/>
      </c>
    </row>
    <row r="951">
      <c r="A951" s="24" t="n"/>
      <c r="B951" s="43" t="n"/>
      <c r="C951" s="24" t="n"/>
      <c r="D951" s="24" t="n"/>
      <c r="E951" s="24" t="n"/>
      <c r="F951" s="44">
        <f>IF(E951="","",IFERROR(VLOOKUP(E951,Products!$A$5:$B$204,2,FALSE),"SKU not found"))</f>
        <v/>
      </c>
      <c r="G951" s="25" t="n"/>
      <c r="H951" s="30" t="n"/>
      <c r="I951" s="40">
        <f>IF(OR(E951="",G951=""),"",ROUND(G951*H951,2))</f>
        <v/>
      </c>
      <c r="J951" s="40">
        <f>IF(E951="","",IFERROR(VLOOKUP(E951,Products!$A$5:$F$204,6,FALSE),0))</f>
        <v/>
      </c>
      <c r="K951" s="40">
        <f>IF(I951="","",ROUND(G951*J951,2))</f>
        <v/>
      </c>
      <c r="L951" s="40">
        <f>IF(I951="","",I951-K951)</f>
        <v/>
      </c>
      <c r="M951" s="45">
        <f>IF(B951="","",YEAR(B951)*100+MONTH(B951))</f>
        <v/>
      </c>
    </row>
    <row r="952">
      <c r="A952" s="24" t="n"/>
      <c r="B952" s="43" t="n"/>
      <c r="C952" s="24" t="n"/>
      <c r="D952" s="24" t="n"/>
      <c r="E952" s="24" t="n"/>
      <c r="F952" s="44">
        <f>IF(E952="","",IFERROR(VLOOKUP(E952,Products!$A$5:$B$204,2,FALSE),"SKU not found"))</f>
        <v/>
      </c>
      <c r="G952" s="25" t="n"/>
      <c r="H952" s="30" t="n"/>
      <c r="I952" s="40">
        <f>IF(OR(E952="",G952=""),"",ROUND(G952*H952,2))</f>
        <v/>
      </c>
      <c r="J952" s="40">
        <f>IF(E952="","",IFERROR(VLOOKUP(E952,Products!$A$5:$F$204,6,FALSE),0))</f>
        <v/>
      </c>
      <c r="K952" s="40">
        <f>IF(I952="","",ROUND(G952*J952,2))</f>
        <v/>
      </c>
      <c r="L952" s="40">
        <f>IF(I952="","",I952-K952)</f>
        <v/>
      </c>
      <c r="M952" s="45">
        <f>IF(B952="","",YEAR(B952)*100+MONTH(B952))</f>
        <v/>
      </c>
    </row>
    <row r="953">
      <c r="A953" s="24" t="n"/>
      <c r="B953" s="43" t="n"/>
      <c r="C953" s="24" t="n"/>
      <c r="D953" s="24" t="n"/>
      <c r="E953" s="24" t="n"/>
      <c r="F953" s="44">
        <f>IF(E953="","",IFERROR(VLOOKUP(E953,Products!$A$5:$B$204,2,FALSE),"SKU not found"))</f>
        <v/>
      </c>
      <c r="G953" s="25" t="n"/>
      <c r="H953" s="30" t="n"/>
      <c r="I953" s="40">
        <f>IF(OR(E953="",G953=""),"",ROUND(G953*H953,2))</f>
        <v/>
      </c>
      <c r="J953" s="40">
        <f>IF(E953="","",IFERROR(VLOOKUP(E953,Products!$A$5:$F$204,6,FALSE),0))</f>
        <v/>
      </c>
      <c r="K953" s="40">
        <f>IF(I953="","",ROUND(G953*J953,2))</f>
        <v/>
      </c>
      <c r="L953" s="40">
        <f>IF(I953="","",I953-K953)</f>
        <v/>
      </c>
      <c r="M953" s="45">
        <f>IF(B953="","",YEAR(B953)*100+MONTH(B953))</f>
        <v/>
      </c>
    </row>
    <row r="954">
      <c r="A954" s="24" t="n"/>
      <c r="B954" s="43" t="n"/>
      <c r="C954" s="24" t="n"/>
      <c r="D954" s="24" t="n"/>
      <c r="E954" s="24" t="n"/>
      <c r="F954" s="44">
        <f>IF(E954="","",IFERROR(VLOOKUP(E954,Products!$A$5:$B$204,2,FALSE),"SKU not found"))</f>
        <v/>
      </c>
      <c r="G954" s="25" t="n"/>
      <c r="H954" s="30" t="n"/>
      <c r="I954" s="40">
        <f>IF(OR(E954="",G954=""),"",ROUND(G954*H954,2))</f>
        <v/>
      </c>
      <c r="J954" s="40">
        <f>IF(E954="","",IFERROR(VLOOKUP(E954,Products!$A$5:$F$204,6,FALSE),0))</f>
        <v/>
      </c>
      <c r="K954" s="40">
        <f>IF(I954="","",ROUND(G954*J954,2))</f>
        <v/>
      </c>
      <c r="L954" s="40">
        <f>IF(I954="","",I954-K954)</f>
        <v/>
      </c>
      <c r="M954" s="45">
        <f>IF(B954="","",YEAR(B954)*100+MONTH(B954))</f>
        <v/>
      </c>
    </row>
    <row r="955">
      <c r="A955" s="24" t="n"/>
      <c r="B955" s="43" t="n"/>
      <c r="C955" s="24" t="n"/>
      <c r="D955" s="24" t="n"/>
      <c r="E955" s="24" t="n"/>
      <c r="F955" s="44">
        <f>IF(E955="","",IFERROR(VLOOKUP(E955,Products!$A$5:$B$204,2,FALSE),"SKU not found"))</f>
        <v/>
      </c>
      <c r="G955" s="25" t="n"/>
      <c r="H955" s="30" t="n"/>
      <c r="I955" s="40">
        <f>IF(OR(E955="",G955=""),"",ROUND(G955*H955,2))</f>
        <v/>
      </c>
      <c r="J955" s="40">
        <f>IF(E955="","",IFERROR(VLOOKUP(E955,Products!$A$5:$F$204,6,FALSE),0))</f>
        <v/>
      </c>
      <c r="K955" s="40">
        <f>IF(I955="","",ROUND(G955*J955,2))</f>
        <v/>
      </c>
      <c r="L955" s="40">
        <f>IF(I955="","",I955-K955)</f>
        <v/>
      </c>
      <c r="M955" s="45">
        <f>IF(B955="","",YEAR(B955)*100+MONTH(B955))</f>
        <v/>
      </c>
    </row>
    <row r="956">
      <c r="A956" s="24" t="n"/>
      <c r="B956" s="43" t="n"/>
      <c r="C956" s="24" t="n"/>
      <c r="D956" s="24" t="n"/>
      <c r="E956" s="24" t="n"/>
      <c r="F956" s="44">
        <f>IF(E956="","",IFERROR(VLOOKUP(E956,Products!$A$5:$B$204,2,FALSE),"SKU not found"))</f>
        <v/>
      </c>
      <c r="G956" s="25" t="n"/>
      <c r="H956" s="30" t="n"/>
      <c r="I956" s="40">
        <f>IF(OR(E956="",G956=""),"",ROUND(G956*H956,2))</f>
        <v/>
      </c>
      <c r="J956" s="40">
        <f>IF(E956="","",IFERROR(VLOOKUP(E956,Products!$A$5:$F$204,6,FALSE),0))</f>
        <v/>
      </c>
      <c r="K956" s="40">
        <f>IF(I956="","",ROUND(G956*J956,2))</f>
        <v/>
      </c>
      <c r="L956" s="40">
        <f>IF(I956="","",I956-K956)</f>
        <v/>
      </c>
      <c r="M956" s="45">
        <f>IF(B956="","",YEAR(B956)*100+MONTH(B956))</f>
        <v/>
      </c>
    </row>
    <row r="957">
      <c r="A957" s="24" t="n"/>
      <c r="B957" s="43" t="n"/>
      <c r="C957" s="24" t="n"/>
      <c r="D957" s="24" t="n"/>
      <c r="E957" s="24" t="n"/>
      <c r="F957" s="44">
        <f>IF(E957="","",IFERROR(VLOOKUP(E957,Products!$A$5:$B$204,2,FALSE),"SKU not found"))</f>
        <v/>
      </c>
      <c r="G957" s="25" t="n"/>
      <c r="H957" s="30" t="n"/>
      <c r="I957" s="40">
        <f>IF(OR(E957="",G957=""),"",ROUND(G957*H957,2))</f>
        <v/>
      </c>
      <c r="J957" s="40">
        <f>IF(E957="","",IFERROR(VLOOKUP(E957,Products!$A$5:$F$204,6,FALSE),0))</f>
        <v/>
      </c>
      <c r="K957" s="40">
        <f>IF(I957="","",ROUND(G957*J957,2))</f>
        <v/>
      </c>
      <c r="L957" s="40">
        <f>IF(I957="","",I957-K957)</f>
        <v/>
      </c>
      <c r="M957" s="45">
        <f>IF(B957="","",YEAR(B957)*100+MONTH(B957))</f>
        <v/>
      </c>
    </row>
    <row r="958">
      <c r="A958" s="24" t="n"/>
      <c r="B958" s="43" t="n"/>
      <c r="C958" s="24" t="n"/>
      <c r="D958" s="24" t="n"/>
      <c r="E958" s="24" t="n"/>
      <c r="F958" s="44">
        <f>IF(E958="","",IFERROR(VLOOKUP(E958,Products!$A$5:$B$204,2,FALSE),"SKU not found"))</f>
        <v/>
      </c>
      <c r="G958" s="25" t="n"/>
      <c r="H958" s="30" t="n"/>
      <c r="I958" s="40">
        <f>IF(OR(E958="",G958=""),"",ROUND(G958*H958,2))</f>
        <v/>
      </c>
      <c r="J958" s="40">
        <f>IF(E958="","",IFERROR(VLOOKUP(E958,Products!$A$5:$F$204,6,FALSE),0))</f>
        <v/>
      </c>
      <c r="K958" s="40">
        <f>IF(I958="","",ROUND(G958*J958,2))</f>
        <v/>
      </c>
      <c r="L958" s="40">
        <f>IF(I958="","",I958-K958)</f>
        <v/>
      </c>
      <c r="M958" s="45">
        <f>IF(B958="","",YEAR(B958)*100+MONTH(B958))</f>
        <v/>
      </c>
    </row>
    <row r="959">
      <c r="A959" s="24" t="n"/>
      <c r="B959" s="43" t="n"/>
      <c r="C959" s="24" t="n"/>
      <c r="D959" s="24" t="n"/>
      <c r="E959" s="24" t="n"/>
      <c r="F959" s="44">
        <f>IF(E959="","",IFERROR(VLOOKUP(E959,Products!$A$5:$B$204,2,FALSE),"SKU not found"))</f>
        <v/>
      </c>
      <c r="G959" s="25" t="n"/>
      <c r="H959" s="30" t="n"/>
      <c r="I959" s="40">
        <f>IF(OR(E959="",G959=""),"",ROUND(G959*H959,2))</f>
        <v/>
      </c>
      <c r="J959" s="40">
        <f>IF(E959="","",IFERROR(VLOOKUP(E959,Products!$A$5:$F$204,6,FALSE),0))</f>
        <v/>
      </c>
      <c r="K959" s="40">
        <f>IF(I959="","",ROUND(G959*J959,2))</f>
        <v/>
      </c>
      <c r="L959" s="40">
        <f>IF(I959="","",I959-K959)</f>
        <v/>
      </c>
      <c r="M959" s="45">
        <f>IF(B959="","",YEAR(B959)*100+MONTH(B959))</f>
        <v/>
      </c>
    </row>
    <row r="960">
      <c r="A960" s="24" t="n"/>
      <c r="B960" s="43" t="n"/>
      <c r="C960" s="24" t="n"/>
      <c r="D960" s="24" t="n"/>
      <c r="E960" s="24" t="n"/>
      <c r="F960" s="44">
        <f>IF(E960="","",IFERROR(VLOOKUP(E960,Products!$A$5:$B$204,2,FALSE),"SKU not found"))</f>
        <v/>
      </c>
      <c r="G960" s="25" t="n"/>
      <c r="H960" s="30" t="n"/>
      <c r="I960" s="40">
        <f>IF(OR(E960="",G960=""),"",ROUND(G960*H960,2))</f>
        <v/>
      </c>
      <c r="J960" s="40">
        <f>IF(E960="","",IFERROR(VLOOKUP(E960,Products!$A$5:$F$204,6,FALSE),0))</f>
        <v/>
      </c>
      <c r="K960" s="40">
        <f>IF(I960="","",ROUND(G960*J960,2))</f>
        <v/>
      </c>
      <c r="L960" s="40">
        <f>IF(I960="","",I960-K960)</f>
        <v/>
      </c>
      <c r="M960" s="45">
        <f>IF(B960="","",YEAR(B960)*100+MONTH(B960))</f>
        <v/>
      </c>
    </row>
    <row r="961">
      <c r="A961" s="24" t="n"/>
      <c r="B961" s="43" t="n"/>
      <c r="C961" s="24" t="n"/>
      <c r="D961" s="24" t="n"/>
      <c r="E961" s="24" t="n"/>
      <c r="F961" s="44">
        <f>IF(E961="","",IFERROR(VLOOKUP(E961,Products!$A$5:$B$204,2,FALSE),"SKU not found"))</f>
        <v/>
      </c>
      <c r="G961" s="25" t="n"/>
      <c r="H961" s="30" t="n"/>
      <c r="I961" s="40">
        <f>IF(OR(E961="",G961=""),"",ROUND(G961*H961,2))</f>
        <v/>
      </c>
      <c r="J961" s="40">
        <f>IF(E961="","",IFERROR(VLOOKUP(E961,Products!$A$5:$F$204,6,FALSE),0))</f>
        <v/>
      </c>
      <c r="K961" s="40">
        <f>IF(I961="","",ROUND(G961*J961,2))</f>
        <v/>
      </c>
      <c r="L961" s="40">
        <f>IF(I961="","",I961-K961)</f>
        <v/>
      </c>
      <c r="M961" s="45">
        <f>IF(B961="","",YEAR(B961)*100+MONTH(B961))</f>
        <v/>
      </c>
    </row>
    <row r="962">
      <c r="A962" s="24" t="n"/>
      <c r="B962" s="43" t="n"/>
      <c r="C962" s="24" t="n"/>
      <c r="D962" s="24" t="n"/>
      <c r="E962" s="24" t="n"/>
      <c r="F962" s="44">
        <f>IF(E962="","",IFERROR(VLOOKUP(E962,Products!$A$5:$B$204,2,FALSE),"SKU not found"))</f>
        <v/>
      </c>
      <c r="G962" s="25" t="n"/>
      <c r="H962" s="30" t="n"/>
      <c r="I962" s="40">
        <f>IF(OR(E962="",G962=""),"",ROUND(G962*H962,2))</f>
        <v/>
      </c>
      <c r="J962" s="40">
        <f>IF(E962="","",IFERROR(VLOOKUP(E962,Products!$A$5:$F$204,6,FALSE),0))</f>
        <v/>
      </c>
      <c r="K962" s="40">
        <f>IF(I962="","",ROUND(G962*J962,2))</f>
        <v/>
      </c>
      <c r="L962" s="40">
        <f>IF(I962="","",I962-K962)</f>
        <v/>
      </c>
      <c r="M962" s="45">
        <f>IF(B962="","",YEAR(B962)*100+MONTH(B962))</f>
        <v/>
      </c>
    </row>
    <row r="963">
      <c r="A963" s="24" t="n"/>
      <c r="B963" s="43" t="n"/>
      <c r="C963" s="24" t="n"/>
      <c r="D963" s="24" t="n"/>
      <c r="E963" s="24" t="n"/>
      <c r="F963" s="44">
        <f>IF(E963="","",IFERROR(VLOOKUP(E963,Products!$A$5:$B$204,2,FALSE),"SKU not found"))</f>
        <v/>
      </c>
      <c r="G963" s="25" t="n"/>
      <c r="H963" s="30" t="n"/>
      <c r="I963" s="40">
        <f>IF(OR(E963="",G963=""),"",ROUND(G963*H963,2))</f>
        <v/>
      </c>
      <c r="J963" s="40">
        <f>IF(E963="","",IFERROR(VLOOKUP(E963,Products!$A$5:$F$204,6,FALSE),0))</f>
        <v/>
      </c>
      <c r="K963" s="40">
        <f>IF(I963="","",ROUND(G963*J963,2))</f>
        <v/>
      </c>
      <c r="L963" s="40">
        <f>IF(I963="","",I963-K963)</f>
        <v/>
      </c>
      <c r="M963" s="45">
        <f>IF(B963="","",YEAR(B963)*100+MONTH(B963))</f>
        <v/>
      </c>
    </row>
    <row r="964">
      <c r="A964" s="24" t="n"/>
      <c r="B964" s="43" t="n"/>
      <c r="C964" s="24" t="n"/>
      <c r="D964" s="24" t="n"/>
      <c r="E964" s="24" t="n"/>
      <c r="F964" s="44">
        <f>IF(E964="","",IFERROR(VLOOKUP(E964,Products!$A$5:$B$204,2,FALSE),"SKU not found"))</f>
        <v/>
      </c>
      <c r="G964" s="25" t="n"/>
      <c r="H964" s="30" t="n"/>
      <c r="I964" s="40">
        <f>IF(OR(E964="",G964=""),"",ROUND(G964*H964,2))</f>
        <v/>
      </c>
      <c r="J964" s="40">
        <f>IF(E964="","",IFERROR(VLOOKUP(E964,Products!$A$5:$F$204,6,FALSE),0))</f>
        <v/>
      </c>
      <c r="K964" s="40">
        <f>IF(I964="","",ROUND(G964*J964,2))</f>
        <v/>
      </c>
      <c r="L964" s="40">
        <f>IF(I964="","",I964-K964)</f>
        <v/>
      </c>
      <c r="M964" s="45">
        <f>IF(B964="","",YEAR(B964)*100+MONTH(B964))</f>
        <v/>
      </c>
    </row>
    <row r="965">
      <c r="A965" s="24" t="n"/>
      <c r="B965" s="43" t="n"/>
      <c r="C965" s="24" t="n"/>
      <c r="D965" s="24" t="n"/>
      <c r="E965" s="24" t="n"/>
      <c r="F965" s="44">
        <f>IF(E965="","",IFERROR(VLOOKUP(E965,Products!$A$5:$B$204,2,FALSE),"SKU not found"))</f>
        <v/>
      </c>
      <c r="G965" s="25" t="n"/>
      <c r="H965" s="30" t="n"/>
      <c r="I965" s="40">
        <f>IF(OR(E965="",G965=""),"",ROUND(G965*H965,2))</f>
        <v/>
      </c>
      <c r="J965" s="40">
        <f>IF(E965="","",IFERROR(VLOOKUP(E965,Products!$A$5:$F$204,6,FALSE),0))</f>
        <v/>
      </c>
      <c r="K965" s="40">
        <f>IF(I965="","",ROUND(G965*J965,2))</f>
        <v/>
      </c>
      <c r="L965" s="40">
        <f>IF(I965="","",I965-K965)</f>
        <v/>
      </c>
      <c r="M965" s="45">
        <f>IF(B965="","",YEAR(B965)*100+MONTH(B965))</f>
        <v/>
      </c>
    </row>
    <row r="966">
      <c r="A966" s="24" t="n"/>
      <c r="B966" s="43" t="n"/>
      <c r="C966" s="24" t="n"/>
      <c r="D966" s="24" t="n"/>
      <c r="E966" s="24" t="n"/>
      <c r="F966" s="44">
        <f>IF(E966="","",IFERROR(VLOOKUP(E966,Products!$A$5:$B$204,2,FALSE),"SKU not found"))</f>
        <v/>
      </c>
      <c r="G966" s="25" t="n"/>
      <c r="H966" s="30" t="n"/>
      <c r="I966" s="40">
        <f>IF(OR(E966="",G966=""),"",ROUND(G966*H966,2))</f>
        <v/>
      </c>
      <c r="J966" s="40">
        <f>IF(E966="","",IFERROR(VLOOKUP(E966,Products!$A$5:$F$204,6,FALSE),0))</f>
        <v/>
      </c>
      <c r="K966" s="40">
        <f>IF(I966="","",ROUND(G966*J966,2))</f>
        <v/>
      </c>
      <c r="L966" s="40">
        <f>IF(I966="","",I966-K966)</f>
        <v/>
      </c>
      <c r="M966" s="45">
        <f>IF(B966="","",YEAR(B966)*100+MONTH(B966))</f>
        <v/>
      </c>
    </row>
    <row r="967">
      <c r="A967" s="24" t="n"/>
      <c r="B967" s="43" t="n"/>
      <c r="C967" s="24" t="n"/>
      <c r="D967" s="24" t="n"/>
      <c r="E967" s="24" t="n"/>
      <c r="F967" s="44">
        <f>IF(E967="","",IFERROR(VLOOKUP(E967,Products!$A$5:$B$204,2,FALSE),"SKU not found"))</f>
        <v/>
      </c>
      <c r="G967" s="25" t="n"/>
      <c r="H967" s="30" t="n"/>
      <c r="I967" s="40">
        <f>IF(OR(E967="",G967=""),"",ROUND(G967*H967,2))</f>
        <v/>
      </c>
      <c r="J967" s="40">
        <f>IF(E967="","",IFERROR(VLOOKUP(E967,Products!$A$5:$F$204,6,FALSE),0))</f>
        <v/>
      </c>
      <c r="K967" s="40">
        <f>IF(I967="","",ROUND(G967*J967,2))</f>
        <v/>
      </c>
      <c r="L967" s="40">
        <f>IF(I967="","",I967-K967)</f>
        <v/>
      </c>
      <c r="M967" s="45">
        <f>IF(B967="","",YEAR(B967)*100+MONTH(B967))</f>
        <v/>
      </c>
    </row>
    <row r="968">
      <c r="A968" s="24" t="n"/>
      <c r="B968" s="43" t="n"/>
      <c r="C968" s="24" t="n"/>
      <c r="D968" s="24" t="n"/>
      <c r="E968" s="24" t="n"/>
      <c r="F968" s="44">
        <f>IF(E968="","",IFERROR(VLOOKUP(E968,Products!$A$5:$B$204,2,FALSE),"SKU not found"))</f>
        <v/>
      </c>
      <c r="G968" s="25" t="n"/>
      <c r="H968" s="30" t="n"/>
      <c r="I968" s="40">
        <f>IF(OR(E968="",G968=""),"",ROUND(G968*H968,2))</f>
        <v/>
      </c>
      <c r="J968" s="40">
        <f>IF(E968="","",IFERROR(VLOOKUP(E968,Products!$A$5:$F$204,6,FALSE),0))</f>
        <v/>
      </c>
      <c r="K968" s="40">
        <f>IF(I968="","",ROUND(G968*J968,2))</f>
        <v/>
      </c>
      <c r="L968" s="40">
        <f>IF(I968="","",I968-K968)</f>
        <v/>
      </c>
      <c r="M968" s="45">
        <f>IF(B968="","",YEAR(B968)*100+MONTH(B968))</f>
        <v/>
      </c>
    </row>
    <row r="969">
      <c r="A969" s="24" t="n"/>
      <c r="B969" s="43" t="n"/>
      <c r="C969" s="24" t="n"/>
      <c r="D969" s="24" t="n"/>
      <c r="E969" s="24" t="n"/>
      <c r="F969" s="44">
        <f>IF(E969="","",IFERROR(VLOOKUP(E969,Products!$A$5:$B$204,2,FALSE),"SKU not found"))</f>
        <v/>
      </c>
      <c r="G969" s="25" t="n"/>
      <c r="H969" s="30" t="n"/>
      <c r="I969" s="40">
        <f>IF(OR(E969="",G969=""),"",ROUND(G969*H969,2))</f>
        <v/>
      </c>
      <c r="J969" s="40">
        <f>IF(E969="","",IFERROR(VLOOKUP(E969,Products!$A$5:$F$204,6,FALSE),0))</f>
        <v/>
      </c>
      <c r="K969" s="40">
        <f>IF(I969="","",ROUND(G969*J969,2))</f>
        <v/>
      </c>
      <c r="L969" s="40">
        <f>IF(I969="","",I969-K969)</f>
        <v/>
      </c>
      <c r="M969" s="45">
        <f>IF(B969="","",YEAR(B969)*100+MONTH(B969))</f>
        <v/>
      </c>
    </row>
    <row r="970">
      <c r="A970" s="24" t="n"/>
      <c r="B970" s="43" t="n"/>
      <c r="C970" s="24" t="n"/>
      <c r="D970" s="24" t="n"/>
      <c r="E970" s="24" t="n"/>
      <c r="F970" s="44">
        <f>IF(E970="","",IFERROR(VLOOKUP(E970,Products!$A$5:$B$204,2,FALSE),"SKU not found"))</f>
        <v/>
      </c>
      <c r="G970" s="25" t="n"/>
      <c r="H970" s="30" t="n"/>
      <c r="I970" s="40">
        <f>IF(OR(E970="",G970=""),"",ROUND(G970*H970,2))</f>
        <v/>
      </c>
      <c r="J970" s="40">
        <f>IF(E970="","",IFERROR(VLOOKUP(E970,Products!$A$5:$F$204,6,FALSE),0))</f>
        <v/>
      </c>
      <c r="K970" s="40">
        <f>IF(I970="","",ROUND(G970*J970,2))</f>
        <v/>
      </c>
      <c r="L970" s="40">
        <f>IF(I970="","",I970-K970)</f>
        <v/>
      </c>
      <c r="M970" s="45">
        <f>IF(B970="","",YEAR(B970)*100+MONTH(B970))</f>
        <v/>
      </c>
    </row>
    <row r="971">
      <c r="A971" s="24" t="n"/>
      <c r="B971" s="43" t="n"/>
      <c r="C971" s="24" t="n"/>
      <c r="D971" s="24" t="n"/>
      <c r="E971" s="24" t="n"/>
      <c r="F971" s="44">
        <f>IF(E971="","",IFERROR(VLOOKUP(E971,Products!$A$5:$B$204,2,FALSE),"SKU not found"))</f>
        <v/>
      </c>
      <c r="G971" s="25" t="n"/>
      <c r="H971" s="30" t="n"/>
      <c r="I971" s="40">
        <f>IF(OR(E971="",G971=""),"",ROUND(G971*H971,2))</f>
        <v/>
      </c>
      <c r="J971" s="40">
        <f>IF(E971="","",IFERROR(VLOOKUP(E971,Products!$A$5:$F$204,6,FALSE),0))</f>
        <v/>
      </c>
      <c r="K971" s="40">
        <f>IF(I971="","",ROUND(G971*J971,2))</f>
        <v/>
      </c>
      <c r="L971" s="40">
        <f>IF(I971="","",I971-K971)</f>
        <v/>
      </c>
      <c r="M971" s="45">
        <f>IF(B971="","",YEAR(B971)*100+MONTH(B971))</f>
        <v/>
      </c>
    </row>
    <row r="972">
      <c r="A972" s="24" t="n"/>
      <c r="B972" s="43" t="n"/>
      <c r="C972" s="24" t="n"/>
      <c r="D972" s="24" t="n"/>
      <c r="E972" s="24" t="n"/>
      <c r="F972" s="44">
        <f>IF(E972="","",IFERROR(VLOOKUP(E972,Products!$A$5:$B$204,2,FALSE),"SKU not found"))</f>
        <v/>
      </c>
      <c r="G972" s="25" t="n"/>
      <c r="H972" s="30" t="n"/>
      <c r="I972" s="40">
        <f>IF(OR(E972="",G972=""),"",ROUND(G972*H972,2))</f>
        <v/>
      </c>
      <c r="J972" s="40">
        <f>IF(E972="","",IFERROR(VLOOKUP(E972,Products!$A$5:$F$204,6,FALSE),0))</f>
        <v/>
      </c>
      <c r="K972" s="40">
        <f>IF(I972="","",ROUND(G972*J972,2))</f>
        <v/>
      </c>
      <c r="L972" s="40">
        <f>IF(I972="","",I972-K972)</f>
        <v/>
      </c>
      <c r="M972" s="45">
        <f>IF(B972="","",YEAR(B972)*100+MONTH(B972))</f>
        <v/>
      </c>
    </row>
    <row r="973">
      <c r="A973" s="24" t="n"/>
      <c r="B973" s="43" t="n"/>
      <c r="C973" s="24" t="n"/>
      <c r="D973" s="24" t="n"/>
      <c r="E973" s="24" t="n"/>
      <c r="F973" s="44">
        <f>IF(E973="","",IFERROR(VLOOKUP(E973,Products!$A$5:$B$204,2,FALSE),"SKU not found"))</f>
        <v/>
      </c>
      <c r="G973" s="25" t="n"/>
      <c r="H973" s="30" t="n"/>
      <c r="I973" s="40">
        <f>IF(OR(E973="",G973=""),"",ROUND(G973*H973,2))</f>
        <v/>
      </c>
      <c r="J973" s="40">
        <f>IF(E973="","",IFERROR(VLOOKUP(E973,Products!$A$5:$F$204,6,FALSE),0))</f>
        <v/>
      </c>
      <c r="K973" s="40">
        <f>IF(I973="","",ROUND(G973*J973,2))</f>
        <v/>
      </c>
      <c r="L973" s="40">
        <f>IF(I973="","",I973-K973)</f>
        <v/>
      </c>
      <c r="M973" s="45">
        <f>IF(B973="","",YEAR(B973)*100+MONTH(B973))</f>
        <v/>
      </c>
    </row>
    <row r="974">
      <c r="A974" s="24" t="n"/>
      <c r="B974" s="43" t="n"/>
      <c r="C974" s="24" t="n"/>
      <c r="D974" s="24" t="n"/>
      <c r="E974" s="24" t="n"/>
      <c r="F974" s="44">
        <f>IF(E974="","",IFERROR(VLOOKUP(E974,Products!$A$5:$B$204,2,FALSE),"SKU not found"))</f>
        <v/>
      </c>
      <c r="G974" s="25" t="n"/>
      <c r="H974" s="30" t="n"/>
      <c r="I974" s="40">
        <f>IF(OR(E974="",G974=""),"",ROUND(G974*H974,2))</f>
        <v/>
      </c>
      <c r="J974" s="40">
        <f>IF(E974="","",IFERROR(VLOOKUP(E974,Products!$A$5:$F$204,6,FALSE),0))</f>
        <v/>
      </c>
      <c r="K974" s="40">
        <f>IF(I974="","",ROUND(G974*J974,2))</f>
        <v/>
      </c>
      <c r="L974" s="40">
        <f>IF(I974="","",I974-K974)</f>
        <v/>
      </c>
      <c r="M974" s="45">
        <f>IF(B974="","",YEAR(B974)*100+MONTH(B974))</f>
        <v/>
      </c>
    </row>
    <row r="975">
      <c r="A975" s="24" t="n"/>
      <c r="B975" s="43" t="n"/>
      <c r="C975" s="24" t="n"/>
      <c r="D975" s="24" t="n"/>
      <c r="E975" s="24" t="n"/>
      <c r="F975" s="44">
        <f>IF(E975="","",IFERROR(VLOOKUP(E975,Products!$A$5:$B$204,2,FALSE),"SKU not found"))</f>
        <v/>
      </c>
      <c r="G975" s="25" t="n"/>
      <c r="H975" s="30" t="n"/>
      <c r="I975" s="40">
        <f>IF(OR(E975="",G975=""),"",ROUND(G975*H975,2))</f>
        <v/>
      </c>
      <c r="J975" s="40">
        <f>IF(E975="","",IFERROR(VLOOKUP(E975,Products!$A$5:$F$204,6,FALSE),0))</f>
        <v/>
      </c>
      <c r="K975" s="40">
        <f>IF(I975="","",ROUND(G975*J975,2))</f>
        <v/>
      </c>
      <c r="L975" s="40">
        <f>IF(I975="","",I975-K975)</f>
        <v/>
      </c>
      <c r="M975" s="45">
        <f>IF(B975="","",YEAR(B975)*100+MONTH(B975))</f>
        <v/>
      </c>
    </row>
    <row r="976">
      <c r="A976" s="24" t="n"/>
      <c r="B976" s="43" t="n"/>
      <c r="C976" s="24" t="n"/>
      <c r="D976" s="24" t="n"/>
      <c r="E976" s="24" t="n"/>
      <c r="F976" s="44">
        <f>IF(E976="","",IFERROR(VLOOKUP(E976,Products!$A$5:$B$204,2,FALSE),"SKU not found"))</f>
        <v/>
      </c>
      <c r="G976" s="25" t="n"/>
      <c r="H976" s="30" t="n"/>
      <c r="I976" s="40">
        <f>IF(OR(E976="",G976=""),"",ROUND(G976*H976,2))</f>
        <v/>
      </c>
      <c r="J976" s="40">
        <f>IF(E976="","",IFERROR(VLOOKUP(E976,Products!$A$5:$F$204,6,FALSE),0))</f>
        <v/>
      </c>
      <c r="K976" s="40">
        <f>IF(I976="","",ROUND(G976*J976,2))</f>
        <v/>
      </c>
      <c r="L976" s="40">
        <f>IF(I976="","",I976-K976)</f>
        <v/>
      </c>
      <c r="M976" s="45">
        <f>IF(B976="","",YEAR(B976)*100+MONTH(B976))</f>
        <v/>
      </c>
    </row>
    <row r="977">
      <c r="A977" s="24" t="n"/>
      <c r="B977" s="43" t="n"/>
      <c r="C977" s="24" t="n"/>
      <c r="D977" s="24" t="n"/>
      <c r="E977" s="24" t="n"/>
      <c r="F977" s="44">
        <f>IF(E977="","",IFERROR(VLOOKUP(E977,Products!$A$5:$B$204,2,FALSE),"SKU not found"))</f>
        <v/>
      </c>
      <c r="G977" s="25" t="n"/>
      <c r="H977" s="30" t="n"/>
      <c r="I977" s="40">
        <f>IF(OR(E977="",G977=""),"",ROUND(G977*H977,2))</f>
        <v/>
      </c>
      <c r="J977" s="40">
        <f>IF(E977="","",IFERROR(VLOOKUP(E977,Products!$A$5:$F$204,6,FALSE),0))</f>
        <v/>
      </c>
      <c r="K977" s="40">
        <f>IF(I977="","",ROUND(G977*J977,2))</f>
        <v/>
      </c>
      <c r="L977" s="40">
        <f>IF(I977="","",I977-K977)</f>
        <v/>
      </c>
      <c r="M977" s="45">
        <f>IF(B977="","",YEAR(B977)*100+MONTH(B977))</f>
        <v/>
      </c>
    </row>
    <row r="978">
      <c r="A978" s="24" t="n"/>
      <c r="B978" s="43" t="n"/>
      <c r="C978" s="24" t="n"/>
      <c r="D978" s="24" t="n"/>
      <c r="E978" s="24" t="n"/>
      <c r="F978" s="44">
        <f>IF(E978="","",IFERROR(VLOOKUP(E978,Products!$A$5:$B$204,2,FALSE),"SKU not found"))</f>
        <v/>
      </c>
      <c r="G978" s="25" t="n"/>
      <c r="H978" s="30" t="n"/>
      <c r="I978" s="40">
        <f>IF(OR(E978="",G978=""),"",ROUND(G978*H978,2))</f>
        <v/>
      </c>
      <c r="J978" s="40">
        <f>IF(E978="","",IFERROR(VLOOKUP(E978,Products!$A$5:$F$204,6,FALSE),0))</f>
        <v/>
      </c>
      <c r="K978" s="40">
        <f>IF(I978="","",ROUND(G978*J978,2))</f>
        <v/>
      </c>
      <c r="L978" s="40">
        <f>IF(I978="","",I978-K978)</f>
        <v/>
      </c>
      <c r="M978" s="45">
        <f>IF(B978="","",YEAR(B978)*100+MONTH(B978))</f>
        <v/>
      </c>
    </row>
    <row r="979">
      <c r="A979" s="24" t="n"/>
      <c r="B979" s="43" t="n"/>
      <c r="C979" s="24" t="n"/>
      <c r="D979" s="24" t="n"/>
      <c r="E979" s="24" t="n"/>
      <c r="F979" s="44">
        <f>IF(E979="","",IFERROR(VLOOKUP(E979,Products!$A$5:$B$204,2,FALSE),"SKU not found"))</f>
        <v/>
      </c>
      <c r="G979" s="25" t="n"/>
      <c r="H979" s="30" t="n"/>
      <c r="I979" s="40">
        <f>IF(OR(E979="",G979=""),"",ROUND(G979*H979,2))</f>
        <v/>
      </c>
      <c r="J979" s="40">
        <f>IF(E979="","",IFERROR(VLOOKUP(E979,Products!$A$5:$F$204,6,FALSE),0))</f>
        <v/>
      </c>
      <c r="K979" s="40">
        <f>IF(I979="","",ROUND(G979*J979,2))</f>
        <v/>
      </c>
      <c r="L979" s="40">
        <f>IF(I979="","",I979-K979)</f>
        <v/>
      </c>
      <c r="M979" s="45">
        <f>IF(B979="","",YEAR(B979)*100+MONTH(B979))</f>
        <v/>
      </c>
    </row>
    <row r="980">
      <c r="A980" s="24" t="n"/>
      <c r="B980" s="43" t="n"/>
      <c r="C980" s="24" t="n"/>
      <c r="D980" s="24" t="n"/>
      <c r="E980" s="24" t="n"/>
      <c r="F980" s="44">
        <f>IF(E980="","",IFERROR(VLOOKUP(E980,Products!$A$5:$B$204,2,FALSE),"SKU not found"))</f>
        <v/>
      </c>
      <c r="G980" s="25" t="n"/>
      <c r="H980" s="30" t="n"/>
      <c r="I980" s="40">
        <f>IF(OR(E980="",G980=""),"",ROUND(G980*H980,2))</f>
        <v/>
      </c>
      <c r="J980" s="40">
        <f>IF(E980="","",IFERROR(VLOOKUP(E980,Products!$A$5:$F$204,6,FALSE),0))</f>
        <v/>
      </c>
      <c r="K980" s="40">
        <f>IF(I980="","",ROUND(G980*J980,2))</f>
        <v/>
      </c>
      <c r="L980" s="40">
        <f>IF(I980="","",I980-K980)</f>
        <v/>
      </c>
      <c r="M980" s="45">
        <f>IF(B980="","",YEAR(B980)*100+MONTH(B980))</f>
        <v/>
      </c>
    </row>
    <row r="981">
      <c r="A981" s="24" t="n"/>
      <c r="B981" s="43" t="n"/>
      <c r="C981" s="24" t="n"/>
      <c r="D981" s="24" t="n"/>
      <c r="E981" s="24" t="n"/>
      <c r="F981" s="44">
        <f>IF(E981="","",IFERROR(VLOOKUP(E981,Products!$A$5:$B$204,2,FALSE),"SKU not found"))</f>
        <v/>
      </c>
      <c r="G981" s="25" t="n"/>
      <c r="H981" s="30" t="n"/>
      <c r="I981" s="40">
        <f>IF(OR(E981="",G981=""),"",ROUND(G981*H981,2))</f>
        <v/>
      </c>
      <c r="J981" s="40">
        <f>IF(E981="","",IFERROR(VLOOKUP(E981,Products!$A$5:$F$204,6,FALSE),0))</f>
        <v/>
      </c>
      <c r="K981" s="40">
        <f>IF(I981="","",ROUND(G981*J981,2))</f>
        <v/>
      </c>
      <c r="L981" s="40">
        <f>IF(I981="","",I981-K981)</f>
        <v/>
      </c>
      <c r="M981" s="45">
        <f>IF(B981="","",YEAR(B981)*100+MONTH(B981))</f>
        <v/>
      </c>
    </row>
    <row r="982">
      <c r="A982" s="24" t="n"/>
      <c r="B982" s="43" t="n"/>
      <c r="C982" s="24" t="n"/>
      <c r="D982" s="24" t="n"/>
      <c r="E982" s="24" t="n"/>
      <c r="F982" s="44">
        <f>IF(E982="","",IFERROR(VLOOKUP(E982,Products!$A$5:$B$204,2,FALSE),"SKU not found"))</f>
        <v/>
      </c>
      <c r="G982" s="25" t="n"/>
      <c r="H982" s="30" t="n"/>
      <c r="I982" s="40">
        <f>IF(OR(E982="",G982=""),"",ROUND(G982*H982,2))</f>
        <v/>
      </c>
      <c r="J982" s="40">
        <f>IF(E982="","",IFERROR(VLOOKUP(E982,Products!$A$5:$F$204,6,FALSE),0))</f>
        <v/>
      </c>
      <c r="K982" s="40">
        <f>IF(I982="","",ROUND(G982*J982,2))</f>
        <v/>
      </c>
      <c r="L982" s="40">
        <f>IF(I982="","",I982-K982)</f>
        <v/>
      </c>
      <c r="M982" s="45">
        <f>IF(B982="","",YEAR(B982)*100+MONTH(B982))</f>
        <v/>
      </c>
    </row>
    <row r="983">
      <c r="A983" s="24" t="n"/>
      <c r="B983" s="43" t="n"/>
      <c r="C983" s="24" t="n"/>
      <c r="D983" s="24" t="n"/>
      <c r="E983" s="24" t="n"/>
      <c r="F983" s="44">
        <f>IF(E983="","",IFERROR(VLOOKUP(E983,Products!$A$5:$B$204,2,FALSE),"SKU not found"))</f>
        <v/>
      </c>
      <c r="G983" s="25" t="n"/>
      <c r="H983" s="30" t="n"/>
      <c r="I983" s="40">
        <f>IF(OR(E983="",G983=""),"",ROUND(G983*H983,2))</f>
        <v/>
      </c>
      <c r="J983" s="40">
        <f>IF(E983="","",IFERROR(VLOOKUP(E983,Products!$A$5:$F$204,6,FALSE),0))</f>
        <v/>
      </c>
      <c r="K983" s="40">
        <f>IF(I983="","",ROUND(G983*J983,2))</f>
        <v/>
      </c>
      <c r="L983" s="40">
        <f>IF(I983="","",I983-K983)</f>
        <v/>
      </c>
      <c r="M983" s="45">
        <f>IF(B983="","",YEAR(B983)*100+MONTH(B983))</f>
        <v/>
      </c>
    </row>
    <row r="984">
      <c r="A984" s="24" t="n"/>
      <c r="B984" s="43" t="n"/>
      <c r="C984" s="24" t="n"/>
      <c r="D984" s="24" t="n"/>
      <c r="E984" s="24" t="n"/>
      <c r="F984" s="44">
        <f>IF(E984="","",IFERROR(VLOOKUP(E984,Products!$A$5:$B$204,2,FALSE),"SKU not found"))</f>
        <v/>
      </c>
      <c r="G984" s="25" t="n"/>
      <c r="H984" s="30" t="n"/>
      <c r="I984" s="40">
        <f>IF(OR(E984="",G984=""),"",ROUND(G984*H984,2))</f>
        <v/>
      </c>
      <c r="J984" s="40">
        <f>IF(E984="","",IFERROR(VLOOKUP(E984,Products!$A$5:$F$204,6,FALSE),0))</f>
        <v/>
      </c>
      <c r="K984" s="40">
        <f>IF(I984="","",ROUND(G984*J984,2))</f>
        <v/>
      </c>
      <c r="L984" s="40">
        <f>IF(I984="","",I984-K984)</f>
        <v/>
      </c>
      <c r="M984" s="45">
        <f>IF(B984="","",YEAR(B984)*100+MONTH(B984))</f>
        <v/>
      </c>
    </row>
    <row r="985">
      <c r="A985" s="24" t="n"/>
      <c r="B985" s="43" t="n"/>
      <c r="C985" s="24" t="n"/>
      <c r="D985" s="24" t="n"/>
      <c r="E985" s="24" t="n"/>
      <c r="F985" s="44">
        <f>IF(E985="","",IFERROR(VLOOKUP(E985,Products!$A$5:$B$204,2,FALSE),"SKU not found"))</f>
        <v/>
      </c>
      <c r="G985" s="25" t="n"/>
      <c r="H985" s="30" t="n"/>
      <c r="I985" s="40">
        <f>IF(OR(E985="",G985=""),"",ROUND(G985*H985,2))</f>
        <v/>
      </c>
      <c r="J985" s="40">
        <f>IF(E985="","",IFERROR(VLOOKUP(E985,Products!$A$5:$F$204,6,FALSE),0))</f>
        <v/>
      </c>
      <c r="K985" s="40">
        <f>IF(I985="","",ROUND(G985*J985,2))</f>
        <v/>
      </c>
      <c r="L985" s="40">
        <f>IF(I985="","",I985-K985)</f>
        <v/>
      </c>
      <c r="M985" s="45">
        <f>IF(B985="","",YEAR(B985)*100+MONTH(B985))</f>
        <v/>
      </c>
    </row>
    <row r="986">
      <c r="A986" s="24" t="n"/>
      <c r="B986" s="43" t="n"/>
      <c r="C986" s="24" t="n"/>
      <c r="D986" s="24" t="n"/>
      <c r="E986" s="24" t="n"/>
      <c r="F986" s="44">
        <f>IF(E986="","",IFERROR(VLOOKUP(E986,Products!$A$5:$B$204,2,FALSE),"SKU not found"))</f>
        <v/>
      </c>
      <c r="G986" s="25" t="n"/>
      <c r="H986" s="30" t="n"/>
      <c r="I986" s="40">
        <f>IF(OR(E986="",G986=""),"",ROUND(G986*H986,2))</f>
        <v/>
      </c>
      <c r="J986" s="40">
        <f>IF(E986="","",IFERROR(VLOOKUP(E986,Products!$A$5:$F$204,6,FALSE),0))</f>
        <v/>
      </c>
      <c r="K986" s="40">
        <f>IF(I986="","",ROUND(G986*J986,2))</f>
        <v/>
      </c>
      <c r="L986" s="40">
        <f>IF(I986="","",I986-K986)</f>
        <v/>
      </c>
      <c r="M986" s="45">
        <f>IF(B986="","",YEAR(B986)*100+MONTH(B986))</f>
        <v/>
      </c>
    </row>
    <row r="987">
      <c r="A987" s="24" t="n"/>
      <c r="B987" s="43" t="n"/>
      <c r="C987" s="24" t="n"/>
      <c r="D987" s="24" t="n"/>
      <c r="E987" s="24" t="n"/>
      <c r="F987" s="44">
        <f>IF(E987="","",IFERROR(VLOOKUP(E987,Products!$A$5:$B$204,2,FALSE),"SKU not found"))</f>
        <v/>
      </c>
      <c r="G987" s="25" t="n"/>
      <c r="H987" s="30" t="n"/>
      <c r="I987" s="40">
        <f>IF(OR(E987="",G987=""),"",ROUND(G987*H987,2))</f>
        <v/>
      </c>
      <c r="J987" s="40">
        <f>IF(E987="","",IFERROR(VLOOKUP(E987,Products!$A$5:$F$204,6,FALSE),0))</f>
        <v/>
      </c>
      <c r="K987" s="40">
        <f>IF(I987="","",ROUND(G987*J987,2))</f>
        <v/>
      </c>
      <c r="L987" s="40">
        <f>IF(I987="","",I987-K987)</f>
        <v/>
      </c>
      <c r="M987" s="45">
        <f>IF(B987="","",YEAR(B987)*100+MONTH(B987))</f>
        <v/>
      </c>
    </row>
    <row r="988">
      <c r="A988" s="24" t="n"/>
      <c r="B988" s="43" t="n"/>
      <c r="C988" s="24" t="n"/>
      <c r="D988" s="24" t="n"/>
      <c r="E988" s="24" t="n"/>
      <c r="F988" s="44">
        <f>IF(E988="","",IFERROR(VLOOKUP(E988,Products!$A$5:$B$204,2,FALSE),"SKU not found"))</f>
        <v/>
      </c>
      <c r="G988" s="25" t="n"/>
      <c r="H988" s="30" t="n"/>
      <c r="I988" s="40">
        <f>IF(OR(E988="",G988=""),"",ROUND(G988*H988,2))</f>
        <v/>
      </c>
      <c r="J988" s="40">
        <f>IF(E988="","",IFERROR(VLOOKUP(E988,Products!$A$5:$F$204,6,FALSE),0))</f>
        <v/>
      </c>
      <c r="K988" s="40">
        <f>IF(I988="","",ROUND(G988*J988,2))</f>
        <v/>
      </c>
      <c r="L988" s="40">
        <f>IF(I988="","",I988-K988)</f>
        <v/>
      </c>
      <c r="M988" s="45">
        <f>IF(B988="","",YEAR(B988)*100+MONTH(B988))</f>
        <v/>
      </c>
    </row>
    <row r="989">
      <c r="A989" s="24" t="n"/>
      <c r="B989" s="43" t="n"/>
      <c r="C989" s="24" t="n"/>
      <c r="D989" s="24" t="n"/>
      <c r="E989" s="24" t="n"/>
      <c r="F989" s="44">
        <f>IF(E989="","",IFERROR(VLOOKUP(E989,Products!$A$5:$B$204,2,FALSE),"SKU not found"))</f>
        <v/>
      </c>
      <c r="G989" s="25" t="n"/>
      <c r="H989" s="30" t="n"/>
      <c r="I989" s="40">
        <f>IF(OR(E989="",G989=""),"",ROUND(G989*H989,2))</f>
        <v/>
      </c>
      <c r="J989" s="40">
        <f>IF(E989="","",IFERROR(VLOOKUP(E989,Products!$A$5:$F$204,6,FALSE),0))</f>
        <v/>
      </c>
      <c r="K989" s="40">
        <f>IF(I989="","",ROUND(G989*J989,2))</f>
        <v/>
      </c>
      <c r="L989" s="40">
        <f>IF(I989="","",I989-K989)</f>
        <v/>
      </c>
      <c r="M989" s="45">
        <f>IF(B989="","",YEAR(B989)*100+MONTH(B989))</f>
        <v/>
      </c>
    </row>
    <row r="990">
      <c r="A990" s="24" t="n"/>
      <c r="B990" s="43" t="n"/>
      <c r="C990" s="24" t="n"/>
      <c r="D990" s="24" t="n"/>
      <c r="E990" s="24" t="n"/>
      <c r="F990" s="44">
        <f>IF(E990="","",IFERROR(VLOOKUP(E990,Products!$A$5:$B$204,2,FALSE),"SKU not found"))</f>
        <v/>
      </c>
      <c r="G990" s="25" t="n"/>
      <c r="H990" s="30" t="n"/>
      <c r="I990" s="40">
        <f>IF(OR(E990="",G990=""),"",ROUND(G990*H990,2))</f>
        <v/>
      </c>
      <c r="J990" s="40">
        <f>IF(E990="","",IFERROR(VLOOKUP(E990,Products!$A$5:$F$204,6,FALSE),0))</f>
        <v/>
      </c>
      <c r="K990" s="40">
        <f>IF(I990="","",ROUND(G990*J990,2))</f>
        <v/>
      </c>
      <c r="L990" s="40">
        <f>IF(I990="","",I990-K990)</f>
        <v/>
      </c>
      <c r="M990" s="45">
        <f>IF(B990="","",YEAR(B990)*100+MONTH(B990))</f>
        <v/>
      </c>
    </row>
    <row r="991">
      <c r="A991" s="24" t="n"/>
      <c r="B991" s="43" t="n"/>
      <c r="C991" s="24" t="n"/>
      <c r="D991" s="24" t="n"/>
      <c r="E991" s="24" t="n"/>
      <c r="F991" s="44">
        <f>IF(E991="","",IFERROR(VLOOKUP(E991,Products!$A$5:$B$204,2,FALSE),"SKU not found"))</f>
        <v/>
      </c>
      <c r="G991" s="25" t="n"/>
      <c r="H991" s="30" t="n"/>
      <c r="I991" s="40">
        <f>IF(OR(E991="",G991=""),"",ROUND(G991*H991,2))</f>
        <v/>
      </c>
      <c r="J991" s="40">
        <f>IF(E991="","",IFERROR(VLOOKUP(E991,Products!$A$5:$F$204,6,FALSE),0))</f>
        <v/>
      </c>
      <c r="K991" s="40">
        <f>IF(I991="","",ROUND(G991*J991,2))</f>
        <v/>
      </c>
      <c r="L991" s="40">
        <f>IF(I991="","",I991-K991)</f>
        <v/>
      </c>
      <c r="M991" s="45">
        <f>IF(B991="","",YEAR(B991)*100+MONTH(B991))</f>
        <v/>
      </c>
    </row>
    <row r="992">
      <c r="A992" s="24" t="n"/>
      <c r="B992" s="43" t="n"/>
      <c r="C992" s="24" t="n"/>
      <c r="D992" s="24" t="n"/>
      <c r="E992" s="24" t="n"/>
      <c r="F992" s="44">
        <f>IF(E992="","",IFERROR(VLOOKUP(E992,Products!$A$5:$B$204,2,FALSE),"SKU not found"))</f>
        <v/>
      </c>
      <c r="G992" s="25" t="n"/>
      <c r="H992" s="30" t="n"/>
      <c r="I992" s="40">
        <f>IF(OR(E992="",G992=""),"",ROUND(G992*H992,2))</f>
        <v/>
      </c>
      <c r="J992" s="40">
        <f>IF(E992="","",IFERROR(VLOOKUP(E992,Products!$A$5:$F$204,6,FALSE),0))</f>
        <v/>
      </c>
      <c r="K992" s="40">
        <f>IF(I992="","",ROUND(G992*J992,2))</f>
        <v/>
      </c>
      <c r="L992" s="40">
        <f>IF(I992="","",I992-K992)</f>
        <v/>
      </c>
      <c r="M992" s="45">
        <f>IF(B992="","",YEAR(B992)*100+MONTH(B992))</f>
        <v/>
      </c>
    </row>
    <row r="993">
      <c r="A993" s="24" t="n"/>
      <c r="B993" s="43" t="n"/>
      <c r="C993" s="24" t="n"/>
      <c r="D993" s="24" t="n"/>
      <c r="E993" s="24" t="n"/>
      <c r="F993" s="44">
        <f>IF(E993="","",IFERROR(VLOOKUP(E993,Products!$A$5:$B$204,2,FALSE),"SKU not found"))</f>
        <v/>
      </c>
      <c r="G993" s="25" t="n"/>
      <c r="H993" s="30" t="n"/>
      <c r="I993" s="40">
        <f>IF(OR(E993="",G993=""),"",ROUND(G993*H993,2))</f>
        <v/>
      </c>
      <c r="J993" s="40">
        <f>IF(E993="","",IFERROR(VLOOKUP(E993,Products!$A$5:$F$204,6,FALSE),0))</f>
        <v/>
      </c>
      <c r="K993" s="40">
        <f>IF(I993="","",ROUND(G993*J993,2))</f>
        <v/>
      </c>
      <c r="L993" s="40">
        <f>IF(I993="","",I993-K993)</f>
        <v/>
      </c>
      <c r="M993" s="45">
        <f>IF(B993="","",YEAR(B993)*100+MONTH(B993))</f>
        <v/>
      </c>
    </row>
    <row r="994">
      <c r="A994" s="24" t="n"/>
      <c r="B994" s="43" t="n"/>
      <c r="C994" s="24" t="n"/>
      <c r="D994" s="24" t="n"/>
      <c r="E994" s="24" t="n"/>
      <c r="F994" s="44">
        <f>IF(E994="","",IFERROR(VLOOKUP(E994,Products!$A$5:$B$204,2,FALSE),"SKU not found"))</f>
        <v/>
      </c>
      <c r="G994" s="25" t="n"/>
      <c r="H994" s="30" t="n"/>
      <c r="I994" s="40">
        <f>IF(OR(E994="",G994=""),"",ROUND(G994*H994,2))</f>
        <v/>
      </c>
      <c r="J994" s="40">
        <f>IF(E994="","",IFERROR(VLOOKUP(E994,Products!$A$5:$F$204,6,FALSE),0))</f>
        <v/>
      </c>
      <c r="K994" s="40">
        <f>IF(I994="","",ROUND(G994*J994,2))</f>
        <v/>
      </c>
      <c r="L994" s="40">
        <f>IF(I994="","",I994-K994)</f>
        <v/>
      </c>
      <c r="M994" s="45">
        <f>IF(B994="","",YEAR(B994)*100+MONTH(B994))</f>
        <v/>
      </c>
    </row>
    <row r="995">
      <c r="A995" s="24" t="n"/>
      <c r="B995" s="43" t="n"/>
      <c r="C995" s="24" t="n"/>
      <c r="D995" s="24" t="n"/>
      <c r="E995" s="24" t="n"/>
      <c r="F995" s="44">
        <f>IF(E995="","",IFERROR(VLOOKUP(E995,Products!$A$5:$B$204,2,FALSE),"SKU not found"))</f>
        <v/>
      </c>
      <c r="G995" s="25" t="n"/>
      <c r="H995" s="30" t="n"/>
      <c r="I995" s="40">
        <f>IF(OR(E995="",G995=""),"",ROUND(G995*H995,2))</f>
        <v/>
      </c>
      <c r="J995" s="40">
        <f>IF(E995="","",IFERROR(VLOOKUP(E995,Products!$A$5:$F$204,6,FALSE),0))</f>
        <v/>
      </c>
      <c r="K995" s="40">
        <f>IF(I995="","",ROUND(G995*J995,2))</f>
        <v/>
      </c>
      <c r="L995" s="40">
        <f>IF(I995="","",I995-K995)</f>
        <v/>
      </c>
      <c r="M995" s="45">
        <f>IF(B995="","",YEAR(B995)*100+MONTH(B995))</f>
        <v/>
      </c>
    </row>
    <row r="996">
      <c r="A996" s="24" t="n"/>
      <c r="B996" s="43" t="n"/>
      <c r="C996" s="24" t="n"/>
      <c r="D996" s="24" t="n"/>
      <c r="E996" s="24" t="n"/>
      <c r="F996" s="44">
        <f>IF(E996="","",IFERROR(VLOOKUP(E996,Products!$A$5:$B$204,2,FALSE),"SKU not found"))</f>
        <v/>
      </c>
      <c r="G996" s="25" t="n"/>
      <c r="H996" s="30" t="n"/>
      <c r="I996" s="40">
        <f>IF(OR(E996="",G996=""),"",ROUND(G996*H996,2))</f>
        <v/>
      </c>
      <c r="J996" s="40">
        <f>IF(E996="","",IFERROR(VLOOKUP(E996,Products!$A$5:$F$204,6,FALSE),0))</f>
        <v/>
      </c>
      <c r="K996" s="40">
        <f>IF(I996="","",ROUND(G996*J996,2))</f>
        <v/>
      </c>
      <c r="L996" s="40">
        <f>IF(I996="","",I996-K996)</f>
        <v/>
      </c>
      <c r="M996" s="45">
        <f>IF(B996="","",YEAR(B996)*100+MONTH(B996))</f>
        <v/>
      </c>
    </row>
    <row r="997">
      <c r="A997" s="24" t="n"/>
      <c r="B997" s="43" t="n"/>
      <c r="C997" s="24" t="n"/>
      <c r="D997" s="24" t="n"/>
      <c r="E997" s="24" t="n"/>
      <c r="F997" s="44">
        <f>IF(E997="","",IFERROR(VLOOKUP(E997,Products!$A$5:$B$204,2,FALSE),"SKU not found"))</f>
        <v/>
      </c>
      <c r="G997" s="25" t="n"/>
      <c r="H997" s="30" t="n"/>
      <c r="I997" s="40">
        <f>IF(OR(E997="",G997=""),"",ROUND(G997*H997,2))</f>
        <v/>
      </c>
      <c r="J997" s="40">
        <f>IF(E997="","",IFERROR(VLOOKUP(E997,Products!$A$5:$F$204,6,FALSE),0))</f>
        <v/>
      </c>
      <c r="K997" s="40">
        <f>IF(I997="","",ROUND(G997*J997,2))</f>
        <v/>
      </c>
      <c r="L997" s="40">
        <f>IF(I997="","",I997-K997)</f>
        <v/>
      </c>
      <c r="M997" s="45">
        <f>IF(B997="","",YEAR(B997)*100+MONTH(B997))</f>
        <v/>
      </c>
    </row>
    <row r="998">
      <c r="A998" s="24" t="n"/>
      <c r="B998" s="43" t="n"/>
      <c r="C998" s="24" t="n"/>
      <c r="D998" s="24" t="n"/>
      <c r="E998" s="24" t="n"/>
      <c r="F998" s="44">
        <f>IF(E998="","",IFERROR(VLOOKUP(E998,Products!$A$5:$B$204,2,FALSE),"SKU not found"))</f>
        <v/>
      </c>
      <c r="G998" s="25" t="n"/>
      <c r="H998" s="30" t="n"/>
      <c r="I998" s="40">
        <f>IF(OR(E998="",G998=""),"",ROUND(G998*H998,2))</f>
        <v/>
      </c>
      <c r="J998" s="40">
        <f>IF(E998="","",IFERROR(VLOOKUP(E998,Products!$A$5:$F$204,6,FALSE),0))</f>
        <v/>
      </c>
      <c r="K998" s="40">
        <f>IF(I998="","",ROUND(G998*J998,2))</f>
        <v/>
      </c>
      <c r="L998" s="40">
        <f>IF(I998="","",I998-K998)</f>
        <v/>
      </c>
      <c r="M998" s="45">
        <f>IF(B998="","",YEAR(B998)*100+MONTH(B998))</f>
        <v/>
      </c>
    </row>
    <row r="999">
      <c r="A999" s="24" t="n"/>
      <c r="B999" s="43" t="n"/>
      <c r="C999" s="24" t="n"/>
      <c r="D999" s="24" t="n"/>
      <c r="E999" s="24" t="n"/>
      <c r="F999" s="44">
        <f>IF(E999="","",IFERROR(VLOOKUP(E999,Products!$A$5:$B$204,2,FALSE),"SKU not found"))</f>
        <v/>
      </c>
      <c r="G999" s="25" t="n"/>
      <c r="H999" s="30" t="n"/>
      <c r="I999" s="40">
        <f>IF(OR(E999="",G999=""),"",ROUND(G999*H999,2))</f>
        <v/>
      </c>
      <c r="J999" s="40">
        <f>IF(E999="","",IFERROR(VLOOKUP(E999,Products!$A$5:$F$204,6,FALSE),0))</f>
        <v/>
      </c>
      <c r="K999" s="40">
        <f>IF(I999="","",ROUND(G999*J999,2))</f>
        <v/>
      </c>
      <c r="L999" s="40">
        <f>IF(I999="","",I999-K999)</f>
        <v/>
      </c>
      <c r="M999" s="45">
        <f>IF(B999="","",YEAR(B999)*100+MONTH(B999))</f>
        <v/>
      </c>
    </row>
    <row r="1000">
      <c r="A1000" s="24" t="n"/>
      <c r="B1000" s="43" t="n"/>
      <c r="C1000" s="24" t="n"/>
      <c r="D1000" s="24" t="n"/>
      <c r="E1000" s="24" t="n"/>
      <c r="F1000" s="44">
        <f>IF(E1000="","",IFERROR(VLOOKUP(E1000,Products!$A$5:$B$204,2,FALSE),"SKU not found"))</f>
        <v/>
      </c>
      <c r="G1000" s="25" t="n"/>
      <c r="H1000" s="30" t="n"/>
      <c r="I1000" s="40">
        <f>IF(OR(E1000="",G1000=""),"",ROUND(G1000*H1000,2))</f>
        <v/>
      </c>
      <c r="J1000" s="40">
        <f>IF(E1000="","",IFERROR(VLOOKUP(E1000,Products!$A$5:$F$204,6,FALSE),0))</f>
        <v/>
      </c>
      <c r="K1000" s="40">
        <f>IF(I1000="","",ROUND(G1000*J1000,2))</f>
        <v/>
      </c>
      <c r="L1000" s="40">
        <f>IF(I1000="","",I1000-K1000)</f>
        <v/>
      </c>
      <c r="M1000" s="45">
        <f>IF(B1000="","",YEAR(B1000)*100+MONTH(B1000))</f>
        <v/>
      </c>
    </row>
    <row r="1001">
      <c r="A1001" s="24" t="n"/>
      <c r="B1001" s="43" t="n"/>
      <c r="C1001" s="24" t="n"/>
      <c r="D1001" s="24" t="n"/>
      <c r="E1001" s="24" t="n"/>
      <c r="F1001" s="44">
        <f>IF(E1001="","",IFERROR(VLOOKUP(E1001,Products!$A$5:$B$204,2,FALSE),"SKU not found"))</f>
        <v/>
      </c>
      <c r="G1001" s="25" t="n"/>
      <c r="H1001" s="30" t="n"/>
      <c r="I1001" s="40">
        <f>IF(OR(E1001="",G1001=""),"",ROUND(G1001*H1001,2))</f>
        <v/>
      </c>
      <c r="J1001" s="40">
        <f>IF(E1001="","",IFERROR(VLOOKUP(E1001,Products!$A$5:$F$204,6,FALSE),0))</f>
        <v/>
      </c>
      <c r="K1001" s="40">
        <f>IF(I1001="","",ROUND(G1001*J1001,2))</f>
        <v/>
      </c>
      <c r="L1001" s="40">
        <f>IF(I1001="","",I1001-K1001)</f>
        <v/>
      </c>
      <c r="M1001" s="45">
        <f>IF(B1001="","",YEAR(B1001)*100+MONTH(B1001))</f>
        <v/>
      </c>
    </row>
    <row r="1002">
      <c r="A1002" s="24" t="n"/>
      <c r="B1002" s="43" t="n"/>
      <c r="C1002" s="24" t="n"/>
      <c r="D1002" s="24" t="n"/>
      <c r="E1002" s="24" t="n"/>
      <c r="F1002" s="44">
        <f>IF(E1002="","",IFERROR(VLOOKUP(E1002,Products!$A$5:$B$204,2,FALSE),"SKU not found"))</f>
        <v/>
      </c>
      <c r="G1002" s="25" t="n"/>
      <c r="H1002" s="30" t="n"/>
      <c r="I1002" s="40">
        <f>IF(OR(E1002="",G1002=""),"",ROUND(G1002*H1002,2))</f>
        <v/>
      </c>
      <c r="J1002" s="40">
        <f>IF(E1002="","",IFERROR(VLOOKUP(E1002,Products!$A$5:$F$204,6,FALSE),0))</f>
        <v/>
      </c>
      <c r="K1002" s="40">
        <f>IF(I1002="","",ROUND(G1002*J1002,2))</f>
        <v/>
      </c>
      <c r="L1002" s="40">
        <f>IF(I1002="","",I1002-K1002)</f>
        <v/>
      </c>
      <c r="M1002" s="45">
        <f>IF(B1002="","",YEAR(B1002)*100+MONTH(B1002))</f>
        <v/>
      </c>
    </row>
    <row r="1003">
      <c r="A1003" s="24" t="n"/>
      <c r="B1003" s="43" t="n"/>
      <c r="C1003" s="24" t="n"/>
      <c r="D1003" s="24" t="n"/>
      <c r="E1003" s="24" t="n"/>
      <c r="F1003" s="44">
        <f>IF(E1003="","",IFERROR(VLOOKUP(E1003,Products!$A$5:$B$204,2,FALSE),"SKU not found"))</f>
        <v/>
      </c>
      <c r="G1003" s="25" t="n"/>
      <c r="H1003" s="30" t="n"/>
      <c r="I1003" s="40">
        <f>IF(OR(E1003="",G1003=""),"",ROUND(G1003*H1003,2))</f>
        <v/>
      </c>
      <c r="J1003" s="40">
        <f>IF(E1003="","",IFERROR(VLOOKUP(E1003,Products!$A$5:$F$204,6,FALSE),0))</f>
        <v/>
      </c>
      <c r="K1003" s="40">
        <f>IF(I1003="","",ROUND(G1003*J1003,2))</f>
        <v/>
      </c>
      <c r="L1003" s="40">
        <f>IF(I1003="","",I1003-K1003)</f>
        <v/>
      </c>
      <c r="M1003" s="45">
        <f>IF(B1003="","",YEAR(B1003)*100+MONTH(B1003))</f>
        <v/>
      </c>
    </row>
    <row r="1004">
      <c r="A1004" s="24" t="n"/>
      <c r="B1004" s="43" t="n"/>
      <c r="C1004" s="24" t="n"/>
      <c r="D1004" s="24" t="n"/>
      <c r="E1004" s="24" t="n"/>
      <c r="F1004" s="44">
        <f>IF(E1004="","",IFERROR(VLOOKUP(E1004,Products!$A$5:$B$204,2,FALSE),"SKU not found"))</f>
        <v/>
      </c>
      <c r="G1004" s="25" t="n"/>
      <c r="H1004" s="30" t="n"/>
      <c r="I1004" s="40">
        <f>IF(OR(E1004="",G1004=""),"",ROUND(G1004*H1004,2))</f>
        <v/>
      </c>
      <c r="J1004" s="40">
        <f>IF(E1004="","",IFERROR(VLOOKUP(E1004,Products!$A$5:$F$204,6,FALSE),0))</f>
        <v/>
      </c>
      <c r="K1004" s="40">
        <f>IF(I1004="","",ROUND(G1004*J1004,2))</f>
        <v/>
      </c>
      <c r="L1004" s="40">
        <f>IF(I1004="","",I1004-K1004)</f>
        <v/>
      </c>
      <c r="M1004" s="45">
        <f>IF(B1004="","",YEAR(B1004)*100+MONTH(B1004))</f>
        <v/>
      </c>
    </row>
  </sheetData>
  <dataValidations count="1">
    <dataValidation sqref="D5:D1004" showDropDown="0" showInputMessage="0" showErrorMessage="0" allowBlank="1" type="list">
      <formula1>=Lists!$B$5:$B$24</formula1>
    </dataValidation>
  </dataValidations>
  <hyperlinks>
    <hyperlink xmlns:r="http://schemas.openxmlformats.org/officeDocument/2006/relationships" ref="M1" r:id="rId1"/>
  </hyperlinks>
  <pageMargins left="0.4" right="0.4" top="1" bottom="1" header="0.5" footer="0.5"/>
  <pageSetup orientation="landscape" paperSize="1" fitToHeight="0" fitToWidth="1"/>
  <headerFooter>
    <oddHeader/>
    <oddFooter>&amp;C&amp;8 &amp;K9CA3AFTemplate by Qoblex · qoblex.com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34" customWidth="1" min="3" max="3"/>
    <col width="14" customWidth="1" min="4" max="4"/>
    <col width="10" customWidth="1" min="5" max="5"/>
    <col width="14" customWidth="1" min="6" max="6"/>
    <col width="26" customWidth="1" min="7" max="7"/>
    <col width="9" customWidth="1" min="8" max="8"/>
    <col width="12" customWidth="1" min="9" max="9"/>
  </cols>
  <sheetData>
    <row r="1" ht="28" customHeight="1">
      <c r="A1" s="11" t="inlineStr">
        <is>
          <t>Suppliers</t>
        </is>
      </c>
      <c r="I1" s="12" t="inlineStr">
        <is>
          <t>Template by Qoblex · qoblex.com</t>
        </is>
      </c>
    </row>
    <row r="2">
      <c r="A2" s="13" t="inlineStr">
        <is>
          <t>Supplier names here feed the Supplier dropdowns on Products and Purchase Orders.</t>
        </is>
      </c>
    </row>
    <row r="3">
      <c r="H3" s="32" t="inlineStr">
        <is>
          <t>calculated</t>
        </is>
      </c>
      <c r="I3" s="32" t="inlineStr">
        <is>
          <t>calculated</t>
        </is>
      </c>
    </row>
    <row r="4" ht="30" customHeight="1">
      <c r="A4" s="34" t="inlineStr">
        <is>
          <t>Supplier</t>
        </is>
      </c>
      <c r="B4" s="34" t="inlineStr">
        <is>
          <t>Contact</t>
        </is>
      </c>
      <c r="C4" s="34" t="inlineStr">
        <is>
          <t>Email</t>
        </is>
      </c>
      <c r="D4" s="34" t="inlineStr">
        <is>
          <t>Phone</t>
        </is>
      </c>
      <c r="E4" s="35" t="inlineStr">
        <is>
          <t>Lead time (days)</t>
        </is>
      </c>
      <c r="F4" s="34" t="inlineStr">
        <is>
          <t>Payment terms</t>
        </is>
      </c>
      <c r="G4" s="34" t="inlineStr">
        <is>
          <t>Notes</t>
        </is>
      </c>
      <c r="H4" s="36" t="inlineStr">
        <is>
          <t>Products</t>
        </is>
      </c>
      <c r="I4" s="36" t="inlineStr">
        <is>
          <t>Open PO value</t>
        </is>
      </c>
    </row>
    <row r="5">
      <c r="A5" s="24" t="inlineStr">
        <is>
          <t>Example Textiles Ltd</t>
        </is>
      </c>
      <c r="B5" s="24" t="inlineStr">
        <is>
          <t>Alex Sample</t>
        </is>
      </c>
      <c r="C5" s="24" t="inlineStr">
        <is>
          <t>orders@example-textiles.example.com</t>
        </is>
      </c>
      <c r="D5" s="24" t="inlineStr">
        <is>
          <t>+1 555 0101</t>
        </is>
      </c>
      <c r="E5" s="25" t="n">
        <v>21</v>
      </c>
      <c r="F5" s="24" t="inlineStr">
        <is>
          <t>Net 30</t>
        </is>
      </c>
      <c r="G5" s="24" t="inlineStr">
        <is>
          <t>Tees, hoodies, caps, socks</t>
        </is>
      </c>
      <c r="H5" s="38">
        <f>IF($A5="","",COUNTIF(Products!$E$5:$E$204,$A5))</f>
        <v/>
      </c>
      <c r="I5" s="40">
        <f>IF($A5="","",ROUND(SUMIFS('Purchase Orders'!$M$5:$M$504,'Purchase Orders'!$C$5:$C$504,$A5),2))</f>
        <v/>
      </c>
    </row>
    <row r="6">
      <c r="A6" s="24" t="inlineStr">
        <is>
          <t>Sample Bags &amp; Co.</t>
        </is>
      </c>
      <c r="B6" s="24" t="inlineStr">
        <is>
          <t>Jordan Demo</t>
        </is>
      </c>
      <c r="C6" s="24" t="inlineStr">
        <is>
          <t>sales@samplebags.example.net</t>
        </is>
      </c>
      <c r="D6" s="24" t="inlineStr">
        <is>
          <t>+1 555 0102</t>
        </is>
      </c>
      <c r="E6" s="25" t="n">
        <v>30</v>
      </c>
      <c r="F6" s="24" t="inlineStr">
        <is>
          <t>Net 30</t>
        </is>
      </c>
      <c r="G6" s="24" t="inlineStr">
        <is>
          <t>Totes and backpacks</t>
        </is>
      </c>
      <c r="H6" s="38">
        <f>IF($A6="","",COUNTIF(Products!$E$5:$E$204,$A6))</f>
        <v/>
      </c>
      <c r="I6" s="40">
        <f>IF($A6="","",ROUND(SUMIFS('Purchase Orders'!$M$5:$M$504,'Purchase Orders'!$C$5:$C$504,$A6),2))</f>
        <v/>
      </c>
    </row>
    <row r="7">
      <c r="A7" s="24" t="inlineStr">
        <is>
          <t>Demo Homewares</t>
        </is>
      </c>
      <c r="B7" s="24" t="inlineStr">
        <is>
          <t>Sam Placeholder</t>
        </is>
      </c>
      <c r="C7" s="24" t="inlineStr">
        <is>
          <t>hello@demohomewares.example.org</t>
        </is>
      </c>
      <c r="D7" s="24" t="inlineStr">
        <is>
          <t>+1 555 0103</t>
        </is>
      </c>
      <c r="E7" s="25" t="n">
        <v>14</v>
      </c>
      <c r="F7" s="24" t="inlineStr">
        <is>
          <t>Net 15</t>
        </is>
      </c>
      <c r="G7" s="24" t="inlineStr">
        <is>
          <t>Mugs, candles, gift wrap</t>
        </is>
      </c>
      <c r="H7" s="38">
        <f>IF($A7="","",COUNTIF(Products!$E$5:$E$204,$A7))</f>
        <v/>
      </c>
      <c r="I7" s="40">
        <f>IF($A7="","",ROUND(SUMIFS('Purchase Orders'!$M$5:$M$504,'Purchase Orders'!$C$5:$C$504,$A7),2))</f>
        <v/>
      </c>
    </row>
    <row r="8">
      <c r="A8" s="24" t="inlineStr">
        <is>
          <t>Placeholder Paper Co.</t>
        </is>
      </c>
      <c r="B8" s="24" t="inlineStr">
        <is>
          <t>Riley Example</t>
        </is>
      </c>
      <c r="C8" s="24" t="inlineStr">
        <is>
          <t>trade@placeholderpaper.example.com</t>
        </is>
      </c>
      <c r="D8" s="24" t="inlineStr">
        <is>
          <t>+1 555 0104</t>
        </is>
      </c>
      <c r="E8" s="25" t="n">
        <v>10</v>
      </c>
      <c r="F8" s="24" t="inlineStr">
        <is>
          <t>Due on receipt</t>
        </is>
      </c>
      <c r="G8" s="24" t="inlineStr">
        <is>
          <t>Notebooks and pens</t>
        </is>
      </c>
      <c r="H8" s="38">
        <f>IF($A8="","",COUNTIF(Products!$E$5:$E$204,$A8))</f>
        <v/>
      </c>
      <c r="I8" s="40">
        <f>IF($A8="","",ROUND(SUMIFS('Purchase Orders'!$M$5:$M$504,'Purchase Orders'!$C$5:$C$504,$A8),2))</f>
        <v/>
      </c>
    </row>
    <row r="9">
      <c r="A9" s="24" t="n"/>
      <c r="B9" s="24" t="n"/>
      <c r="C9" s="24" t="n"/>
      <c r="D9" s="24" t="n"/>
      <c r="E9" s="25" t="n"/>
      <c r="F9" s="24" t="n"/>
      <c r="G9" s="24" t="n"/>
      <c r="H9" s="38">
        <f>IF($A9="","",COUNTIF(Products!$E$5:$E$204,$A9))</f>
        <v/>
      </c>
      <c r="I9" s="40">
        <f>IF($A9="","",ROUND(SUMIFS('Purchase Orders'!$M$5:$M$504,'Purchase Orders'!$C$5:$C$504,$A9),2))</f>
        <v/>
      </c>
    </row>
    <row r="10">
      <c r="A10" s="24" t="n"/>
      <c r="B10" s="24" t="n"/>
      <c r="C10" s="24" t="n"/>
      <c r="D10" s="24" t="n"/>
      <c r="E10" s="25" t="n"/>
      <c r="F10" s="24" t="n"/>
      <c r="G10" s="24" t="n"/>
      <c r="H10" s="38">
        <f>IF($A10="","",COUNTIF(Products!$E$5:$E$204,$A10))</f>
        <v/>
      </c>
      <c r="I10" s="40">
        <f>IF($A10="","",ROUND(SUMIFS('Purchase Orders'!$M$5:$M$504,'Purchase Orders'!$C$5:$C$504,$A10),2))</f>
        <v/>
      </c>
    </row>
    <row r="11">
      <c r="A11" s="24" t="n"/>
      <c r="B11" s="24" t="n"/>
      <c r="C11" s="24" t="n"/>
      <c r="D11" s="24" t="n"/>
      <c r="E11" s="25" t="n"/>
      <c r="F11" s="24" t="n"/>
      <c r="G11" s="24" t="n"/>
      <c r="H11" s="38">
        <f>IF($A11="","",COUNTIF(Products!$E$5:$E$204,$A11))</f>
        <v/>
      </c>
      <c r="I11" s="40">
        <f>IF($A11="","",ROUND(SUMIFS('Purchase Orders'!$M$5:$M$504,'Purchase Orders'!$C$5:$C$504,$A11),2))</f>
        <v/>
      </c>
    </row>
    <row r="12">
      <c r="A12" s="24" t="n"/>
      <c r="B12" s="24" t="n"/>
      <c r="C12" s="24" t="n"/>
      <c r="D12" s="24" t="n"/>
      <c r="E12" s="25" t="n"/>
      <c r="F12" s="24" t="n"/>
      <c r="G12" s="24" t="n"/>
      <c r="H12" s="38">
        <f>IF($A12="","",COUNTIF(Products!$E$5:$E$204,$A12))</f>
        <v/>
      </c>
      <c r="I12" s="40">
        <f>IF($A12="","",ROUND(SUMIFS('Purchase Orders'!$M$5:$M$504,'Purchase Orders'!$C$5:$C$504,$A12),2))</f>
        <v/>
      </c>
    </row>
    <row r="13">
      <c r="A13" s="24" t="n"/>
      <c r="B13" s="24" t="n"/>
      <c r="C13" s="24" t="n"/>
      <c r="D13" s="24" t="n"/>
      <c r="E13" s="25" t="n"/>
      <c r="F13" s="24" t="n"/>
      <c r="G13" s="24" t="n"/>
      <c r="H13" s="38">
        <f>IF($A13="","",COUNTIF(Products!$E$5:$E$204,$A13))</f>
        <v/>
      </c>
      <c r="I13" s="40">
        <f>IF($A13="","",ROUND(SUMIFS('Purchase Orders'!$M$5:$M$504,'Purchase Orders'!$C$5:$C$504,$A13),2))</f>
        <v/>
      </c>
    </row>
    <row r="14">
      <c r="A14" s="24" t="n"/>
      <c r="B14" s="24" t="n"/>
      <c r="C14" s="24" t="n"/>
      <c r="D14" s="24" t="n"/>
      <c r="E14" s="25" t="n"/>
      <c r="F14" s="24" t="n"/>
      <c r="G14" s="24" t="n"/>
      <c r="H14" s="38">
        <f>IF($A14="","",COUNTIF(Products!$E$5:$E$204,$A14))</f>
        <v/>
      </c>
      <c r="I14" s="40">
        <f>IF($A14="","",ROUND(SUMIFS('Purchase Orders'!$M$5:$M$504,'Purchase Orders'!$C$5:$C$504,$A14),2))</f>
        <v/>
      </c>
    </row>
    <row r="15">
      <c r="A15" s="24" t="n"/>
      <c r="B15" s="24" t="n"/>
      <c r="C15" s="24" t="n"/>
      <c r="D15" s="24" t="n"/>
      <c r="E15" s="25" t="n"/>
      <c r="F15" s="24" t="n"/>
      <c r="G15" s="24" t="n"/>
      <c r="H15" s="38">
        <f>IF($A15="","",COUNTIF(Products!$E$5:$E$204,$A15))</f>
        <v/>
      </c>
      <c r="I15" s="40">
        <f>IF($A15="","",ROUND(SUMIFS('Purchase Orders'!$M$5:$M$504,'Purchase Orders'!$C$5:$C$504,$A15),2))</f>
        <v/>
      </c>
    </row>
    <row r="16">
      <c r="A16" s="24" t="n"/>
      <c r="B16" s="24" t="n"/>
      <c r="C16" s="24" t="n"/>
      <c r="D16" s="24" t="n"/>
      <c r="E16" s="25" t="n"/>
      <c r="F16" s="24" t="n"/>
      <c r="G16" s="24" t="n"/>
      <c r="H16" s="38">
        <f>IF($A16="","",COUNTIF(Products!$E$5:$E$204,$A16))</f>
        <v/>
      </c>
      <c r="I16" s="40">
        <f>IF($A16="","",ROUND(SUMIFS('Purchase Orders'!$M$5:$M$504,'Purchase Orders'!$C$5:$C$504,$A16),2))</f>
        <v/>
      </c>
    </row>
    <row r="17">
      <c r="A17" s="24" t="n"/>
      <c r="B17" s="24" t="n"/>
      <c r="C17" s="24" t="n"/>
      <c r="D17" s="24" t="n"/>
      <c r="E17" s="25" t="n"/>
      <c r="F17" s="24" t="n"/>
      <c r="G17" s="24" t="n"/>
      <c r="H17" s="38">
        <f>IF($A17="","",COUNTIF(Products!$E$5:$E$204,$A17))</f>
        <v/>
      </c>
      <c r="I17" s="40">
        <f>IF($A17="","",ROUND(SUMIFS('Purchase Orders'!$M$5:$M$504,'Purchase Orders'!$C$5:$C$504,$A17),2))</f>
        <v/>
      </c>
    </row>
    <row r="18">
      <c r="A18" s="24" t="n"/>
      <c r="B18" s="24" t="n"/>
      <c r="C18" s="24" t="n"/>
      <c r="D18" s="24" t="n"/>
      <c r="E18" s="25" t="n"/>
      <c r="F18" s="24" t="n"/>
      <c r="G18" s="24" t="n"/>
      <c r="H18" s="38">
        <f>IF($A18="","",COUNTIF(Products!$E$5:$E$204,$A18))</f>
        <v/>
      </c>
      <c r="I18" s="40">
        <f>IF($A18="","",ROUND(SUMIFS('Purchase Orders'!$M$5:$M$504,'Purchase Orders'!$C$5:$C$504,$A18),2))</f>
        <v/>
      </c>
    </row>
    <row r="19">
      <c r="A19" s="24" t="n"/>
      <c r="B19" s="24" t="n"/>
      <c r="C19" s="24" t="n"/>
      <c r="D19" s="24" t="n"/>
      <c r="E19" s="25" t="n"/>
      <c r="F19" s="24" t="n"/>
      <c r="G19" s="24" t="n"/>
      <c r="H19" s="38">
        <f>IF($A19="","",COUNTIF(Products!$E$5:$E$204,$A19))</f>
        <v/>
      </c>
      <c r="I19" s="40">
        <f>IF($A19="","",ROUND(SUMIFS('Purchase Orders'!$M$5:$M$504,'Purchase Orders'!$C$5:$C$504,$A19),2))</f>
        <v/>
      </c>
    </row>
    <row r="20">
      <c r="A20" s="24" t="n"/>
      <c r="B20" s="24" t="n"/>
      <c r="C20" s="24" t="n"/>
      <c r="D20" s="24" t="n"/>
      <c r="E20" s="25" t="n"/>
      <c r="F20" s="24" t="n"/>
      <c r="G20" s="24" t="n"/>
      <c r="H20" s="38">
        <f>IF($A20="","",COUNTIF(Products!$E$5:$E$204,$A20))</f>
        <v/>
      </c>
      <c r="I20" s="40">
        <f>IF($A20="","",ROUND(SUMIFS('Purchase Orders'!$M$5:$M$504,'Purchase Orders'!$C$5:$C$504,$A20),2))</f>
        <v/>
      </c>
    </row>
    <row r="21">
      <c r="A21" s="24" t="n"/>
      <c r="B21" s="24" t="n"/>
      <c r="C21" s="24" t="n"/>
      <c r="D21" s="24" t="n"/>
      <c r="E21" s="25" t="n"/>
      <c r="F21" s="24" t="n"/>
      <c r="G21" s="24" t="n"/>
      <c r="H21" s="38">
        <f>IF($A21="","",COUNTIF(Products!$E$5:$E$204,$A21))</f>
        <v/>
      </c>
      <c r="I21" s="40">
        <f>IF($A21="","",ROUND(SUMIFS('Purchase Orders'!$M$5:$M$504,'Purchase Orders'!$C$5:$C$504,$A21),2))</f>
        <v/>
      </c>
    </row>
    <row r="22">
      <c r="A22" s="24" t="n"/>
      <c r="B22" s="24" t="n"/>
      <c r="C22" s="24" t="n"/>
      <c r="D22" s="24" t="n"/>
      <c r="E22" s="25" t="n"/>
      <c r="F22" s="24" t="n"/>
      <c r="G22" s="24" t="n"/>
      <c r="H22" s="38">
        <f>IF($A22="","",COUNTIF(Products!$E$5:$E$204,$A22))</f>
        <v/>
      </c>
      <c r="I22" s="40">
        <f>IF($A22="","",ROUND(SUMIFS('Purchase Orders'!$M$5:$M$504,'Purchase Orders'!$C$5:$C$504,$A22),2))</f>
        <v/>
      </c>
    </row>
    <row r="23">
      <c r="A23" s="24" t="n"/>
      <c r="B23" s="24" t="n"/>
      <c r="C23" s="24" t="n"/>
      <c r="D23" s="24" t="n"/>
      <c r="E23" s="25" t="n"/>
      <c r="F23" s="24" t="n"/>
      <c r="G23" s="24" t="n"/>
      <c r="H23" s="38">
        <f>IF($A23="","",COUNTIF(Products!$E$5:$E$204,$A23))</f>
        <v/>
      </c>
      <c r="I23" s="40">
        <f>IF($A23="","",ROUND(SUMIFS('Purchase Orders'!$M$5:$M$504,'Purchase Orders'!$C$5:$C$504,$A23),2))</f>
        <v/>
      </c>
    </row>
    <row r="24">
      <c r="A24" s="24" t="n"/>
      <c r="B24" s="24" t="n"/>
      <c r="C24" s="24" t="n"/>
      <c r="D24" s="24" t="n"/>
      <c r="E24" s="25" t="n"/>
      <c r="F24" s="24" t="n"/>
      <c r="G24" s="24" t="n"/>
      <c r="H24" s="38">
        <f>IF($A24="","",COUNTIF(Products!$E$5:$E$204,$A24))</f>
        <v/>
      </c>
      <c r="I24" s="40">
        <f>IF($A24="","",ROUND(SUMIFS('Purchase Orders'!$M$5:$M$504,'Purchase Orders'!$C$5:$C$504,$A24),2))</f>
        <v/>
      </c>
    </row>
    <row r="25">
      <c r="A25" s="24" t="n"/>
      <c r="B25" s="24" t="n"/>
      <c r="C25" s="24" t="n"/>
      <c r="D25" s="24" t="n"/>
      <c r="E25" s="25" t="n"/>
      <c r="F25" s="24" t="n"/>
      <c r="G25" s="24" t="n"/>
      <c r="H25" s="38">
        <f>IF($A25="","",COUNTIF(Products!$E$5:$E$204,$A25))</f>
        <v/>
      </c>
      <c r="I25" s="40">
        <f>IF($A25="","",ROUND(SUMIFS('Purchase Orders'!$M$5:$M$504,'Purchase Orders'!$C$5:$C$504,$A25),2))</f>
        <v/>
      </c>
    </row>
    <row r="26">
      <c r="A26" s="24" t="n"/>
      <c r="B26" s="24" t="n"/>
      <c r="C26" s="24" t="n"/>
      <c r="D26" s="24" t="n"/>
      <c r="E26" s="25" t="n"/>
      <c r="F26" s="24" t="n"/>
      <c r="G26" s="24" t="n"/>
      <c r="H26" s="38">
        <f>IF($A26="","",COUNTIF(Products!$E$5:$E$204,$A26))</f>
        <v/>
      </c>
      <c r="I26" s="40">
        <f>IF($A26="","",ROUND(SUMIFS('Purchase Orders'!$M$5:$M$504,'Purchase Orders'!$C$5:$C$504,$A26),2))</f>
        <v/>
      </c>
    </row>
    <row r="27">
      <c r="A27" s="24" t="n"/>
      <c r="B27" s="24" t="n"/>
      <c r="C27" s="24" t="n"/>
      <c r="D27" s="24" t="n"/>
      <c r="E27" s="25" t="n"/>
      <c r="F27" s="24" t="n"/>
      <c r="G27" s="24" t="n"/>
      <c r="H27" s="38">
        <f>IF($A27="","",COUNTIF(Products!$E$5:$E$204,$A27))</f>
        <v/>
      </c>
      <c r="I27" s="40">
        <f>IF($A27="","",ROUND(SUMIFS('Purchase Orders'!$M$5:$M$504,'Purchase Orders'!$C$5:$C$504,$A27),2))</f>
        <v/>
      </c>
    </row>
    <row r="28">
      <c r="A28" s="24" t="n"/>
      <c r="B28" s="24" t="n"/>
      <c r="C28" s="24" t="n"/>
      <c r="D28" s="24" t="n"/>
      <c r="E28" s="25" t="n"/>
      <c r="F28" s="24" t="n"/>
      <c r="G28" s="24" t="n"/>
      <c r="H28" s="38">
        <f>IF($A28="","",COUNTIF(Products!$E$5:$E$204,$A28))</f>
        <v/>
      </c>
      <c r="I28" s="40">
        <f>IF($A28="","",ROUND(SUMIFS('Purchase Orders'!$M$5:$M$504,'Purchase Orders'!$C$5:$C$504,$A28),2))</f>
        <v/>
      </c>
    </row>
    <row r="29">
      <c r="A29" s="24" t="n"/>
      <c r="B29" s="24" t="n"/>
      <c r="C29" s="24" t="n"/>
      <c r="D29" s="24" t="n"/>
      <c r="E29" s="25" t="n"/>
      <c r="F29" s="24" t="n"/>
      <c r="G29" s="24" t="n"/>
      <c r="H29" s="38">
        <f>IF($A29="","",COUNTIF(Products!$E$5:$E$204,$A29))</f>
        <v/>
      </c>
      <c r="I29" s="40">
        <f>IF($A29="","",ROUND(SUMIFS('Purchase Orders'!$M$5:$M$504,'Purchase Orders'!$C$5:$C$504,$A29),2))</f>
        <v/>
      </c>
    </row>
    <row r="30">
      <c r="A30" s="24" t="n"/>
      <c r="B30" s="24" t="n"/>
      <c r="C30" s="24" t="n"/>
      <c r="D30" s="24" t="n"/>
      <c r="E30" s="25" t="n"/>
      <c r="F30" s="24" t="n"/>
      <c r="G30" s="24" t="n"/>
      <c r="H30" s="38">
        <f>IF($A30="","",COUNTIF(Products!$E$5:$E$204,$A30))</f>
        <v/>
      </c>
      <c r="I30" s="40">
        <f>IF($A30="","",ROUND(SUMIFS('Purchase Orders'!$M$5:$M$504,'Purchase Orders'!$C$5:$C$504,$A30),2))</f>
        <v/>
      </c>
    </row>
    <row r="31">
      <c r="A31" s="24" t="n"/>
      <c r="B31" s="24" t="n"/>
      <c r="C31" s="24" t="n"/>
      <c r="D31" s="24" t="n"/>
      <c r="E31" s="25" t="n"/>
      <c r="F31" s="24" t="n"/>
      <c r="G31" s="24" t="n"/>
      <c r="H31" s="38">
        <f>IF($A31="","",COUNTIF(Products!$E$5:$E$204,$A31))</f>
        <v/>
      </c>
      <c r="I31" s="40">
        <f>IF($A31="","",ROUND(SUMIFS('Purchase Orders'!$M$5:$M$504,'Purchase Orders'!$C$5:$C$504,$A31),2))</f>
        <v/>
      </c>
    </row>
    <row r="32">
      <c r="A32" s="24" t="n"/>
      <c r="B32" s="24" t="n"/>
      <c r="C32" s="24" t="n"/>
      <c r="D32" s="24" t="n"/>
      <c r="E32" s="25" t="n"/>
      <c r="F32" s="24" t="n"/>
      <c r="G32" s="24" t="n"/>
      <c r="H32" s="38">
        <f>IF($A32="","",COUNTIF(Products!$E$5:$E$204,$A32))</f>
        <v/>
      </c>
      <c r="I32" s="40">
        <f>IF($A32="","",ROUND(SUMIFS('Purchase Orders'!$M$5:$M$504,'Purchase Orders'!$C$5:$C$504,$A32),2))</f>
        <v/>
      </c>
    </row>
    <row r="33">
      <c r="A33" s="24" t="n"/>
      <c r="B33" s="24" t="n"/>
      <c r="C33" s="24" t="n"/>
      <c r="D33" s="24" t="n"/>
      <c r="E33" s="25" t="n"/>
      <c r="F33" s="24" t="n"/>
      <c r="G33" s="24" t="n"/>
      <c r="H33" s="38">
        <f>IF($A33="","",COUNTIF(Products!$E$5:$E$204,$A33))</f>
        <v/>
      </c>
      <c r="I33" s="40">
        <f>IF($A33="","",ROUND(SUMIFS('Purchase Orders'!$M$5:$M$504,'Purchase Orders'!$C$5:$C$504,$A33),2))</f>
        <v/>
      </c>
    </row>
    <row r="34">
      <c r="A34" s="24" t="n"/>
      <c r="B34" s="24" t="n"/>
      <c r="C34" s="24" t="n"/>
      <c r="D34" s="24" t="n"/>
      <c r="E34" s="25" t="n"/>
      <c r="F34" s="24" t="n"/>
      <c r="G34" s="24" t="n"/>
      <c r="H34" s="38">
        <f>IF($A34="","",COUNTIF(Products!$E$5:$E$204,$A34))</f>
        <v/>
      </c>
      <c r="I34" s="40">
        <f>IF($A34="","",ROUND(SUMIFS('Purchase Orders'!$M$5:$M$504,'Purchase Orders'!$C$5:$C$504,$A34),2))</f>
        <v/>
      </c>
    </row>
    <row r="35">
      <c r="A35" s="24" t="n"/>
      <c r="B35" s="24" t="n"/>
      <c r="C35" s="24" t="n"/>
      <c r="D35" s="24" t="n"/>
      <c r="E35" s="25" t="n"/>
      <c r="F35" s="24" t="n"/>
      <c r="G35" s="24" t="n"/>
      <c r="H35" s="38">
        <f>IF($A35="","",COUNTIF(Products!$E$5:$E$204,$A35))</f>
        <v/>
      </c>
      <c r="I35" s="40">
        <f>IF($A35="","",ROUND(SUMIFS('Purchase Orders'!$M$5:$M$504,'Purchase Orders'!$C$5:$C$504,$A35),2))</f>
        <v/>
      </c>
    </row>
    <row r="36">
      <c r="A36" s="24" t="n"/>
      <c r="B36" s="24" t="n"/>
      <c r="C36" s="24" t="n"/>
      <c r="D36" s="24" t="n"/>
      <c r="E36" s="25" t="n"/>
      <c r="F36" s="24" t="n"/>
      <c r="G36" s="24" t="n"/>
      <c r="H36" s="38">
        <f>IF($A36="","",COUNTIF(Products!$E$5:$E$204,$A36))</f>
        <v/>
      </c>
      <c r="I36" s="40">
        <f>IF($A36="","",ROUND(SUMIFS('Purchase Orders'!$M$5:$M$504,'Purchase Orders'!$C$5:$C$504,$A36),2))</f>
        <v/>
      </c>
    </row>
    <row r="37">
      <c r="A37" s="24" t="n"/>
      <c r="B37" s="24" t="n"/>
      <c r="C37" s="24" t="n"/>
      <c r="D37" s="24" t="n"/>
      <c r="E37" s="25" t="n"/>
      <c r="F37" s="24" t="n"/>
      <c r="G37" s="24" t="n"/>
      <c r="H37" s="38">
        <f>IF($A37="","",COUNTIF(Products!$E$5:$E$204,$A37))</f>
        <v/>
      </c>
      <c r="I37" s="40">
        <f>IF($A37="","",ROUND(SUMIFS('Purchase Orders'!$M$5:$M$504,'Purchase Orders'!$C$5:$C$504,$A37),2))</f>
        <v/>
      </c>
    </row>
    <row r="38">
      <c r="A38" s="24" t="n"/>
      <c r="B38" s="24" t="n"/>
      <c r="C38" s="24" t="n"/>
      <c r="D38" s="24" t="n"/>
      <c r="E38" s="25" t="n"/>
      <c r="F38" s="24" t="n"/>
      <c r="G38" s="24" t="n"/>
      <c r="H38" s="38">
        <f>IF($A38="","",COUNTIF(Products!$E$5:$E$204,$A38))</f>
        <v/>
      </c>
      <c r="I38" s="40">
        <f>IF($A38="","",ROUND(SUMIFS('Purchase Orders'!$M$5:$M$504,'Purchase Orders'!$C$5:$C$504,$A38),2))</f>
        <v/>
      </c>
    </row>
    <row r="39">
      <c r="A39" s="24" t="n"/>
      <c r="B39" s="24" t="n"/>
      <c r="C39" s="24" t="n"/>
      <c r="D39" s="24" t="n"/>
      <c r="E39" s="25" t="n"/>
      <c r="F39" s="24" t="n"/>
      <c r="G39" s="24" t="n"/>
      <c r="H39" s="38">
        <f>IF($A39="","",COUNTIF(Products!$E$5:$E$204,$A39))</f>
        <v/>
      </c>
      <c r="I39" s="40">
        <f>IF($A39="","",ROUND(SUMIFS('Purchase Orders'!$M$5:$M$504,'Purchase Orders'!$C$5:$C$504,$A39),2))</f>
        <v/>
      </c>
    </row>
    <row r="40">
      <c r="A40" s="24" t="n"/>
      <c r="B40" s="24" t="n"/>
      <c r="C40" s="24" t="n"/>
      <c r="D40" s="24" t="n"/>
      <c r="E40" s="25" t="n"/>
      <c r="F40" s="24" t="n"/>
      <c r="G40" s="24" t="n"/>
      <c r="H40" s="38">
        <f>IF($A40="","",COUNTIF(Products!$E$5:$E$204,$A40))</f>
        <v/>
      </c>
      <c r="I40" s="40">
        <f>IF($A40="","",ROUND(SUMIFS('Purchase Orders'!$M$5:$M$504,'Purchase Orders'!$C$5:$C$504,$A40),2))</f>
        <v/>
      </c>
    </row>
    <row r="41">
      <c r="A41" s="24" t="n"/>
      <c r="B41" s="24" t="n"/>
      <c r="C41" s="24" t="n"/>
      <c r="D41" s="24" t="n"/>
      <c r="E41" s="25" t="n"/>
      <c r="F41" s="24" t="n"/>
      <c r="G41" s="24" t="n"/>
      <c r="H41" s="38">
        <f>IF($A41="","",COUNTIF(Products!$E$5:$E$204,$A41))</f>
        <v/>
      </c>
      <c r="I41" s="40">
        <f>IF($A41="","",ROUND(SUMIFS('Purchase Orders'!$M$5:$M$504,'Purchase Orders'!$C$5:$C$504,$A41),2))</f>
        <v/>
      </c>
    </row>
    <row r="42">
      <c r="A42" s="24" t="n"/>
      <c r="B42" s="24" t="n"/>
      <c r="C42" s="24" t="n"/>
      <c r="D42" s="24" t="n"/>
      <c r="E42" s="25" t="n"/>
      <c r="F42" s="24" t="n"/>
      <c r="G42" s="24" t="n"/>
      <c r="H42" s="38">
        <f>IF($A42="","",COUNTIF(Products!$E$5:$E$204,$A42))</f>
        <v/>
      </c>
      <c r="I42" s="40">
        <f>IF($A42="","",ROUND(SUMIFS('Purchase Orders'!$M$5:$M$504,'Purchase Orders'!$C$5:$C$504,$A42),2))</f>
        <v/>
      </c>
    </row>
    <row r="43">
      <c r="A43" s="24" t="n"/>
      <c r="B43" s="24" t="n"/>
      <c r="C43" s="24" t="n"/>
      <c r="D43" s="24" t="n"/>
      <c r="E43" s="25" t="n"/>
      <c r="F43" s="24" t="n"/>
      <c r="G43" s="24" t="n"/>
      <c r="H43" s="38">
        <f>IF($A43="","",COUNTIF(Products!$E$5:$E$204,$A43))</f>
        <v/>
      </c>
      <c r="I43" s="40">
        <f>IF($A43="","",ROUND(SUMIFS('Purchase Orders'!$M$5:$M$504,'Purchase Orders'!$C$5:$C$504,$A43),2))</f>
        <v/>
      </c>
    </row>
    <row r="44">
      <c r="A44" s="24" t="n"/>
      <c r="B44" s="24" t="n"/>
      <c r="C44" s="24" t="n"/>
      <c r="D44" s="24" t="n"/>
      <c r="E44" s="25" t="n"/>
      <c r="F44" s="24" t="n"/>
      <c r="G44" s="24" t="n"/>
      <c r="H44" s="38">
        <f>IF($A44="","",COUNTIF(Products!$E$5:$E$204,$A44))</f>
        <v/>
      </c>
      <c r="I44" s="40">
        <f>IF($A44="","",ROUND(SUMIFS('Purchase Orders'!$M$5:$M$504,'Purchase Orders'!$C$5:$C$504,$A44),2))</f>
        <v/>
      </c>
    </row>
    <row r="45">
      <c r="A45" s="24" t="n"/>
      <c r="B45" s="24" t="n"/>
      <c r="C45" s="24" t="n"/>
      <c r="D45" s="24" t="n"/>
      <c r="E45" s="25" t="n"/>
      <c r="F45" s="24" t="n"/>
      <c r="G45" s="24" t="n"/>
      <c r="H45" s="38">
        <f>IF($A45="","",COUNTIF(Products!$E$5:$E$204,$A45))</f>
        <v/>
      </c>
      <c r="I45" s="40">
        <f>IF($A45="","",ROUND(SUMIFS('Purchase Orders'!$M$5:$M$504,'Purchase Orders'!$C$5:$C$504,$A45),2))</f>
        <v/>
      </c>
    </row>
    <row r="46">
      <c r="A46" s="24" t="n"/>
      <c r="B46" s="24" t="n"/>
      <c r="C46" s="24" t="n"/>
      <c r="D46" s="24" t="n"/>
      <c r="E46" s="25" t="n"/>
      <c r="F46" s="24" t="n"/>
      <c r="G46" s="24" t="n"/>
      <c r="H46" s="38">
        <f>IF($A46="","",COUNTIF(Products!$E$5:$E$204,$A46))</f>
        <v/>
      </c>
      <c r="I46" s="40">
        <f>IF($A46="","",ROUND(SUMIFS('Purchase Orders'!$M$5:$M$504,'Purchase Orders'!$C$5:$C$504,$A46),2))</f>
        <v/>
      </c>
    </row>
    <row r="47">
      <c r="A47" s="24" t="n"/>
      <c r="B47" s="24" t="n"/>
      <c r="C47" s="24" t="n"/>
      <c r="D47" s="24" t="n"/>
      <c r="E47" s="25" t="n"/>
      <c r="F47" s="24" t="n"/>
      <c r="G47" s="24" t="n"/>
      <c r="H47" s="38">
        <f>IF($A47="","",COUNTIF(Products!$E$5:$E$204,$A47))</f>
        <v/>
      </c>
      <c r="I47" s="40">
        <f>IF($A47="","",ROUND(SUMIFS('Purchase Orders'!$M$5:$M$504,'Purchase Orders'!$C$5:$C$504,$A47),2))</f>
        <v/>
      </c>
    </row>
    <row r="48">
      <c r="A48" s="24" t="n"/>
      <c r="B48" s="24" t="n"/>
      <c r="C48" s="24" t="n"/>
      <c r="D48" s="24" t="n"/>
      <c r="E48" s="25" t="n"/>
      <c r="F48" s="24" t="n"/>
      <c r="G48" s="24" t="n"/>
      <c r="H48" s="38">
        <f>IF($A48="","",COUNTIF(Products!$E$5:$E$204,$A48))</f>
        <v/>
      </c>
      <c r="I48" s="40">
        <f>IF($A48="","",ROUND(SUMIFS('Purchase Orders'!$M$5:$M$504,'Purchase Orders'!$C$5:$C$504,$A48),2))</f>
        <v/>
      </c>
    </row>
    <row r="49">
      <c r="A49" s="24" t="n"/>
      <c r="B49" s="24" t="n"/>
      <c r="C49" s="24" t="n"/>
      <c r="D49" s="24" t="n"/>
      <c r="E49" s="25" t="n"/>
      <c r="F49" s="24" t="n"/>
      <c r="G49" s="24" t="n"/>
      <c r="H49" s="38">
        <f>IF($A49="","",COUNTIF(Products!$E$5:$E$204,$A49))</f>
        <v/>
      </c>
      <c r="I49" s="40">
        <f>IF($A49="","",ROUND(SUMIFS('Purchase Orders'!$M$5:$M$504,'Purchase Orders'!$C$5:$C$504,$A49),2))</f>
        <v/>
      </c>
    </row>
    <row r="50">
      <c r="A50" s="24" t="n"/>
      <c r="B50" s="24" t="n"/>
      <c r="C50" s="24" t="n"/>
      <c r="D50" s="24" t="n"/>
      <c r="E50" s="25" t="n"/>
      <c r="F50" s="24" t="n"/>
      <c r="G50" s="24" t="n"/>
      <c r="H50" s="38">
        <f>IF($A50="","",COUNTIF(Products!$E$5:$E$204,$A50))</f>
        <v/>
      </c>
      <c r="I50" s="40">
        <f>IF($A50="","",ROUND(SUMIFS('Purchase Orders'!$M$5:$M$504,'Purchase Orders'!$C$5:$C$504,$A50),2))</f>
        <v/>
      </c>
    </row>
    <row r="51">
      <c r="A51" s="24" t="n"/>
      <c r="B51" s="24" t="n"/>
      <c r="C51" s="24" t="n"/>
      <c r="D51" s="24" t="n"/>
      <c r="E51" s="25" t="n"/>
      <c r="F51" s="24" t="n"/>
      <c r="G51" s="24" t="n"/>
      <c r="H51" s="38">
        <f>IF($A51="","",COUNTIF(Products!$E$5:$E$204,$A51))</f>
        <v/>
      </c>
      <c r="I51" s="40">
        <f>IF($A51="","",ROUND(SUMIFS('Purchase Orders'!$M$5:$M$504,'Purchase Orders'!$C$5:$C$504,$A51),2))</f>
        <v/>
      </c>
    </row>
    <row r="52">
      <c r="A52" s="24" t="n"/>
      <c r="B52" s="24" t="n"/>
      <c r="C52" s="24" t="n"/>
      <c r="D52" s="24" t="n"/>
      <c r="E52" s="25" t="n"/>
      <c r="F52" s="24" t="n"/>
      <c r="G52" s="24" t="n"/>
      <c r="H52" s="38">
        <f>IF($A52="","",COUNTIF(Products!$E$5:$E$204,$A52))</f>
        <v/>
      </c>
      <c r="I52" s="40">
        <f>IF($A52="","",ROUND(SUMIFS('Purchase Orders'!$M$5:$M$504,'Purchase Orders'!$C$5:$C$504,$A52),2))</f>
        <v/>
      </c>
    </row>
    <row r="53">
      <c r="A53" s="24" t="n"/>
      <c r="B53" s="24" t="n"/>
      <c r="C53" s="24" t="n"/>
      <c r="D53" s="24" t="n"/>
      <c r="E53" s="25" t="n"/>
      <c r="F53" s="24" t="n"/>
      <c r="G53" s="24" t="n"/>
      <c r="H53" s="38">
        <f>IF($A53="","",COUNTIF(Products!$E$5:$E$204,$A53))</f>
        <v/>
      </c>
      <c r="I53" s="40">
        <f>IF($A53="","",ROUND(SUMIFS('Purchase Orders'!$M$5:$M$504,'Purchase Orders'!$C$5:$C$504,$A53),2))</f>
        <v/>
      </c>
    </row>
    <row r="54">
      <c r="A54" s="24" t="n"/>
      <c r="B54" s="24" t="n"/>
      <c r="C54" s="24" t="n"/>
      <c r="D54" s="24" t="n"/>
      <c r="E54" s="25" t="n"/>
      <c r="F54" s="24" t="n"/>
      <c r="G54" s="24" t="n"/>
      <c r="H54" s="38">
        <f>IF($A54="","",COUNTIF(Products!$E$5:$E$204,$A54))</f>
        <v/>
      </c>
      <c r="I54" s="40">
        <f>IF($A54="","",ROUND(SUMIFS('Purchase Orders'!$M$5:$M$504,'Purchase Orders'!$C$5:$C$504,$A54),2))</f>
        <v/>
      </c>
    </row>
  </sheetData>
  <hyperlinks>
    <hyperlink xmlns:r="http://schemas.openxmlformats.org/officeDocument/2006/relationships" ref="I1" r:id="rId1"/>
  </hyperlinks>
  <pageMargins left="0.4" right="0.4" top="1" bottom="1" header="0.5" footer="0.5"/>
  <pageSetup orientation="landscape" paperSize="1" fitToHeight="0" fitToWidth="1"/>
  <headerFooter>
    <oddHeader/>
    <oddFooter>&amp;C&amp;8 &amp;K9CA3AFTemplate by Qoblex · qoblex.com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  <col width="26" customWidth="1" min="4" max="4"/>
  </cols>
  <sheetData>
    <row r="1" ht="28" customHeight="1">
      <c r="A1" s="11" t="inlineStr">
        <is>
          <t>Lists</t>
        </is>
      </c>
      <c r="D1" s="12" t="inlineStr">
        <is>
          <t>Template by Qoblex · qoblex.com</t>
        </is>
      </c>
    </row>
    <row r="2">
      <c r="A2" s="13" t="inlineStr">
        <is>
          <t>Dropdown values. Add or rename items in place; keep them inside the grey-lined box.</t>
        </is>
      </c>
    </row>
    <row r="4" ht="30" customHeight="1">
      <c r="A4" s="34" t="inlineStr">
        <is>
          <t>Categories</t>
        </is>
      </c>
      <c r="B4" s="34" t="inlineStr">
        <is>
          <t>Channels</t>
        </is>
      </c>
      <c r="C4" s="34" t="inlineStr">
        <is>
          <t>Stock types</t>
        </is>
      </c>
      <c r="D4" s="34" t="inlineStr">
        <is>
          <t>Stock reasons</t>
        </is>
      </c>
    </row>
    <row r="5">
      <c r="A5" s="24" t="inlineStr">
        <is>
          <t>Apparel</t>
        </is>
      </c>
      <c r="B5" s="24" t="inlineStr">
        <is>
          <t>Shopify</t>
        </is>
      </c>
      <c r="C5" s="24" t="inlineStr">
        <is>
          <t>In</t>
        </is>
      </c>
      <c r="D5" s="24" t="inlineStr">
        <is>
          <t>Customer return</t>
        </is>
      </c>
    </row>
    <row r="6">
      <c r="A6" s="24" t="inlineStr">
        <is>
          <t>Bags</t>
        </is>
      </c>
      <c r="B6" s="24" t="inlineStr">
        <is>
          <t>Amazon</t>
        </is>
      </c>
      <c r="C6" s="24" t="inlineStr">
        <is>
          <t>Out</t>
        </is>
      </c>
      <c r="D6" s="24" t="inlineStr">
        <is>
          <t>Damaged / written off</t>
        </is>
      </c>
    </row>
    <row r="7">
      <c r="A7" s="24" t="inlineStr">
        <is>
          <t>Home</t>
        </is>
      </c>
      <c r="B7" s="24" t="inlineStr">
        <is>
          <t>WooCommerce</t>
        </is>
      </c>
      <c r="C7" s="24" t="n"/>
      <c r="D7" s="24" t="inlineStr">
        <is>
          <t>Stock count correction</t>
        </is>
      </c>
    </row>
    <row r="8">
      <c r="A8" s="24" t="inlineStr">
        <is>
          <t>Stationery</t>
        </is>
      </c>
      <c r="B8" s="24" t="inlineStr">
        <is>
          <t>Wholesale</t>
        </is>
      </c>
      <c r="C8" s="24" t="n"/>
      <c r="D8" s="24" t="inlineStr">
        <is>
          <t>Transfer</t>
        </is>
      </c>
    </row>
    <row r="9">
      <c r="A9" s="24" t="inlineStr">
        <is>
          <t>Accessories</t>
        </is>
      </c>
      <c r="B9" s="24" t="inlineStr">
        <is>
          <t>Retail store</t>
        </is>
      </c>
      <c r="C9" s="24" t="n"/>
      <c r="D9" s="24" t="inlineStr">
        <is>
          <t>Other</t>
        </is>
      </c>
    </row>
    <row r="10">
      <c r="A10" s="24" t="inlineStr">
        <is>
          <t>Gifts</t>
        </is>
      </c>
      <c r="B10" s="24" t="inlineStr">
        <is>
          <t>Other</t>
        </is>
      </c>
      <c r="C10" s="24" t="n"/>
      <c r="D10" s="24" t="n"/>
    </row>
    <row r="11">
      <c r="A11" s="24" t="n"/>
      <c r="B11" s="24" t="n"/>
      <c r="C11" s="24" t="n"/>
      <c r="D11" s="24" t="n"/>
    </row>
    <row r="12">
      <c r="A12" s="24" t="n"/>
      <c r="B12" s="24" t="n"/>
      <c r="C12" s="24" t="n"/>
      <c r="D12" s="24" t="n"/>
    </row>
    <row r="13">
      <c r="A13" s="24" t="n"/>
      <c r="B13" s="24" t="n"/>
      <c r="C13" s="24" t="n"/>
      <c r="D13" s="24" t="n"/>
    </row>
    <row r="14">
      <c r="A14" s="24" t="n"/>
      <c r="B14" s="24" t="n"/>
      <c r="C14" s="24" t="n"/>
      <c r="D14" s="24" t="n"/>
    </row>
    <row r="15">
      <c r="A15" s="24" t="n"/>
      <c r="B15" s="24" t="n"/>
      <c r="C15" s="24" t="n"/>
      <c r="D15" s="24" t="n"/>
    </row>
    <row r="16">
      <c r="A16" s="24" t="n"/>
      <c r="B16" s="24" t="n"/>
      <c r="C16" s="24" t="n"/>
      <c r="D16" s="24" t="n"/>
    </row>
    <row r="17">
      <c r="A17" s="24" t="n"/>
      <c r="B17" s="24" t="n"/>
      <c r="C17" s="24" t="n"/>
      <c r="D17" s="24" t="n"/>
    </row>
    <row r="18">
      <c r="A18" s="24" t="n"/>
      <c r="B18" s="24" t="n"/>
      <c r="C18" s="24" t="n"/>
      <c r="D18" s="24" t="n"/>
    </row>
    <row r="19">
      <c r="A19" s="24" t="n"/>
      <c r="B19" s="24" t="n"/>
      <c r="C19" s="24" t="n"/>
      <c r="D19" s="24" t="n"/>
    </row>
    <row r="20">
      <c r="A20" s="24" t="n"/>
      <c r="B20" s="24" t="n"/>
      <c r="C20" s="24" t="n"/>
      <c r="D20" s="24" t="n"/>
    </row>
    <row r="21">
      <c r="A21" s="24" t="n"/>
      <c r="B21" s="24" t="n"/>
      <c r="C21" s="24" t="n"/>
      <c r="D21" s="24" t="n"/>
    </row>
    <row r="22">
      <c r="A22" s="24" t="n"/>
      <c r="B22" s="24" t="n"/>
      <c r="C22" s="24" t="n"/>
      <c r="D22" s="24" t="n"/>
    </row>
    <row r="23">
      <c r="A23" s="24" t="n"/>
      <c r="B23" s="24" t="n"/>
      <c r="C23" s="24" t="n"/>
      <c r="D23" s="24" t="n"/>
    </row>
    <row r="24">
      <c r="A24" s="24" t="n"/>
      <c r="B24" s="24" t="n"/>
      <c r="C24" s="24" t="n"/>
      <c r="D24" s="24" t="n"/>
    </row>
  </sheetData>
  <hyperlinks>
    <hyperlink xmlns:r="http://schemas.openxmlformats.org/officeDocument/2006/relationships" ref="D1" r:id="rId1"/>
  </hyperlinks>
  <pageMargins left="0.4" right="0.4" top="1" bottom="1" header="0.5" footer="0.5"/>
  <pageSetup orientation="portrait" paperSize="1" fitToHeight="0" fitToWidth="1"/>
  <headerFooter>
    <oddHeader/>
    <oddFooter>&amp;C&amp;8 &amp;K9CA3AFTemplate by Qoblex · qoblex.com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Qoblex</dc:creator>
  <dc:title xmlns:dc="http://purl.org/dc/elements/1.1/">Qoblex Inventory Management Template</dc:title>
  <dcterms:created xmlns:dcterms="http://purl.org/dc/terms/" xmlns:xsi="http://www.w3.org/2001/XMLSchema-instance" xsi:type="dcterms:W3CDTF">2026-09-26T18:21:16Z</dcterms:created>
  <dcterms:modified xmlns:dcterms="http://purl.org/dc/terms/" xmlns:xsi="http://www.w3.org/2001/XMLSchema-instance" xsi:type="dcterms:W3CDTF">2026-09-26T18:21:19Z</dcterms:modified>
</cp:coreProperties>
</file>